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entraleProjekte\MALDI CVUAS\Parameter Validierungen\Entwürfe\Yersinia pseudotuberculosis V03 Ziel-ID Bruker DB 11.10.2022 Dyk\"/>
    </mc:Choice>
  </mc:AlternateContent>
  <bookViews>
    <workbookView xWindow="0" yWindow="0" windowWidth="12390" windowHeight="9810" tabRatio="858" firstSheet="2" activeTab="4"/>
  </bookViews>
  <sheets>
    <sheet name="Settings" sheetId="17" r:id="rId1"/>
    <sheet name="Parameter (Spezies)" sheetId="1" r:id="rId2"/>
    <sheet name="#Parameter (Spezies) DB" sheetId="12" r:id="rId3"/>
    <sheet name="#Parameter (Spezies)" sheetId="5" r:id="rId4"/>
    <sheet name="Report (Spezies)" sheetId="3" r:id="rId5"/>
    <sheet name="Sortierung" sheetId="16" r:id="rId6"/>
  </sheets>
  <definedNames>
    <definedName name="_xlnm._FilterDatabase" localSheetId="3" hidden="1">'#Parameter (Spezies)'!$E$1:$L$125</definedName>
    <definedName name="_xlnm._FilterDatabase" localSheetId="2" hidden="1">'#Parameter (Spezies) DB'!$F$1:$Z$507</definedName>
    <definedName name="_xlnm._FilterDatabase" localSheetId="1" hidden="1">'Parameter (Spezies)'!$F$1:$U$54</definedName>
  </definedNames>
  <calcPr calcId="162913"/>
</workbook>
</file>

<file path=xl/calcChain.xml><?xml version="1.0" encoding="utf-8"?>
<calcChain xmlns="http://schemas.openxmlformats.org/spreadsheetml/2006/main">
  <c r="K507" i="5" l="1"/>
  <c r="L507" i="5" s="1"/>
  <c r="K506" i="5"/>
  <c r="L506" i="5" s="1"/>
  <c r="K505" i="5"/>
  <c r="L505" i="5" s="1"/>
  <c r="K504" i="5"/>
  <c r="L504" i="5" s="1"/>
  <c r="L503" i="5"/>
  <c r="K503" i="5"/>
  <c r="K502" i="5"/>
  <c r="L502" i="5" s="1"/>
  <c r="K501" i="5"/>
  <c r="L501" i="5" s="1"/>
  <c r="K500" i="5"/>
  <c r="L500" i="5" s="1"/>
  <c r="K499" i="5"/>
  <c r="L499" i="5" s="1"/>
  <c r="K496" i="5"/>
  <c r="L496" i="5" s="1"/>
  <c r="L495" i="5"/>
  <c r="K495" i="5"/>
  <c r="K494" i="5"/>
  <c r="L494" i="5" s="1"/>
  <c r="K493" i="5"/>
  <c r="L493" i="5" s="1"/>
  <c r="K492" i="5"/>
  <c r="L492" i="5" s="1"/>
  <c r="K491" i="5"/>
  <c r="L491" i="5" s="1"/>
  <c r="K490" i="5"/>
  <c r="L490" i="5" s="1"/>
  <c r="K489" i="5"/>
  <c r="L489" i="5" s="1"/>
  <c r="K488" i="5"/>
  <c r="L488" i="5" s="1"/>
  <c r="L487" i="5"/>
  <c r="K487" i="5"/>
  <c r="K486" i="5"/>
  <c r="L486" i="5" s="1"/>
  <c r="K485" i="5"/>
  <c r="L485" i="5" s="1"/>
  <c r="K484" i="5"/>
  <c r="L484" i="5" s="1"/>
  <c r="K483" i="5"/>
  <c r="L483" i="5" s="1"/>
  <c r="K482" i="5"/>
  <c r="L482" i="5" s="1"/>
  <c r="K481" i="5"/>
  <c r="L481" i="5" s="1"/>
  <c r="K480" i="5"/>
  <c r="L480" i="5" s="1"/>
  <c r="L479" i="5"/>
  <c r="K479" i="5"/>
  <c r="K478" i="5"/>
  <c r="L478" i="5" s="1"/>
  <c r="K477" i="5"/>
  <c r="L477" i="5" s="1"/>
  <c r="K476" i="5"/>
  <c r="L476" i="5" s="1"/>
  <c r="K475" i="5"/>
  <c r="L475" i="5" s="1"/>
  <c r="K474" i="5"/>
  <c r="L474" i="5" s="1"/>
  <c r="K473" i="5"/>
  <c r="L473" i="5" s="1"/>
  <c r="K472" i="5"/>
  <c r="L472" i="5" s="1"/>
  <c r="L471" i="5"/>
  <c r="K471" i="5"/>
  <c r="K470" i="5"/>
  <c r="L470" i="5" s="1"/>
  <c r="K469" i="5"/>
  <c r="L469" i="5" s="1"/>
  <c r="K468" i="5"/>
  <c r="L468" i="5" s="1"/>
  <c r="K467" i="5"/>
  <c r="L467" i="5" s="1"/>
  <c r="K466" i="5"/>
  <c r="L466" i="5" s="1"/>
  <c r="K465" i="5"/>
  <c r="L465" i="5" s="1"/>
  <c r="K464" i="5"/>
  <c r="L464" i="5" s="1"/>
  <c r="L463" i="5"/>
  <c r="K463" i="5"/>
  <c r="K462" i="5"/>
  <c r="L462" i="5" s="1"/>
  <c r="K461" i="5"/>
  <c r="L461" i="5" s="1"/>
  <c r="K460" i="5"/>
  <c r="L460" i="5" s="1"/>
  <c r="K459" i="5"/>
  <c r="L459" i="5" s="1"/>
  <c r="K458" i="5"/>
  <c r="L458" i="5" s="1"/>
  <c r="K457" i="5"/>
  <c r="L457" i="5" s="1"/>
  <c r="K456" i="5"/>
  <c r="L456" i="5" s="1"/>
  <c r="L455" i="5"/>
  <c r="K455" i="5"/>
  <c r="K454" i="5"/>
  <c r="L454" i="5" s="1"/>
  <c r="K453" i="5"/>
  <c r="L453" i="5" s="1"/>
  <c r="K452" i="5"/>
  <c r="L452" i="5" s="1"/>
  <c r="K451" i="5"/>
  <c r="L451" i="5" s="1"/>
  <c r="K450" i="5"/>
  <c r="L450" i="5" s="1"/>
  <c r="K449" i="5"/>
  <c r="L449" i="5" s="1"/>
  <c r="K448" i="5"/>
  <c r="L448" i="5" s="1"/>
  <c r="L447" i="5"/>
  <c r="K447" i="5"/>
  <c r="K446" i="5"/>
  <c r="L446" i="5" s="1"/>
  <c r="K445" i="5"/>
  <c r="L445" i="5" s="1"/>
  <c r="K444" i="5"/>
  <c r="L444" i="5" s="1"/>
  <c r="K443" i="5"/>
  <c r="L443" i="5" s="1"/>
  <c r="K442" i="5"/>
  <c r="L442" i="5" s="1"/>
  <c r="K441" i="5"/>
  <c r="L441" i="5" s="1"/>
  <c r="K440" i="5"/>
  <c r="L440" i="5" s="1"/>
  <c r="L439" i="5"/>
  <c r="K439" i="5"/>
  <c r="K438" i="5"/>
  <c r="L438" i="5" s="1"/>
  <c r="K437" i="5"/>
  <c r="L437" i="5" s="1"/>
  <c r="K436" i="5"/>
  <c r="L436" i="5" s="1"/>
  <c r="K435" i="5"/>
  <c r="L435" i="5" s="1"/>
  <c r="K434" i="5"/>
  <c r="L434" i="5" s="1"/>
  <c r="K433" i="5"/>
  <c r="L433" i="5" s="1"/>
  <c r="K432" i="5"/>
  <c r="L432" i="5" s="1"/>
  <c r="L431" i="5"/>
  <c r="K431" i="5"/>
  <c r="K430" i="5"/>
  <c r="L430" i="5" s="1"/>
  <c r="K429" i="5"/>
  <c r="L429" i="5" s="1"/>
  <c r="K428" i="5"/>
  <c r="L428" i="5" s="1"/>
  <c r="K427" i="5"/>
  <c r="L427" i="5" s="1"/>
  <c r="K426" i="5"/>
  <c r="L426" i="5" s="1"/>
  <c r="K425" i="5"/>
  <c r="L425" i="5" s="1"/>
  <c r="K424" i="5"/>
  <c r="L424" i="5" s="1"/>
  <c r="L423" i="5"/>
  <c r="K423" i="5"/>
  <c r="K422" i="5"/>
  <c r="L422" i="5" s="1"/>
  <c r="K421" i="5"/>
  <c r="L421" i="5" s="1"/>
  <c r="K420" i="5"/>
  <c r="L420" i="5" s="1"/>
  <c r="K419" i="5"/>
  <c r="L419" i="5" s="1"/>
  <c r="K418" i="5"/>
  <c r="L418" i="5" s="1"/>
  <c r="K417" i="5"/>
  <c r="L417" i="5" s="1"/>
  <c r="K416" i="5"/>
  <c r="L416" i="5" s="1"/>
  <c r="L415" i="5"/>
  <c r="K415" i="5"/>
  <c r="K414" i="5"/>
  <c r="L414" i="5" s="1"/>
  <c r="K413" i="5"/>
  <c r="L413" i="5" s="1"/>
  <c r="K412" i="5"/>
  <c r="L412" i="5" s="1"/>
  <c r="K411" i="5"/>
  <c r="L411" i="5" s="1"/>
  <c r="K410" i="5"/>
  <c r="L410" i="5" s="1"/>
  <c r="K409" i="5"/>
  <c r="L409" i="5" s="1"/>
  <c r="K408" i="5"/>
  <c r="L408" i="5" s="1"/>
  <c r="L407" i="5"/>
  <c r="K407" i="5"/>
  <c r="K406" i="5"/>
  <c r="L406" i="5" s="1"/>
  <c r="K405" i="5"/>
  <c r="L405" i="5" s="1"/>
  <c r="K404" i="5"/>
  <c r="L404" i="5" s="1"/>
  <c r="K403" i="5"/>
  <c r="L403" i="5" s="1"/>
  <c r="K402" i="5"/>
  <c r="L402" i="5" s="1"/>
  <c r="K401" i="5"/>
  <c r="L401" i="5" s="1"/>
  <c r="K400" i="5"/>
  <c r="L400" i="5" s="1"/>
  <c r="L399" i="5"/>
  <c r="K399" i="5"/>
  <c r="K398" i="5"/>
  <c r="L398" i="5" s="1"/>
  <c r="K397" i="5"/>
  <c r="L397" i="5" s="1"/>
  <c r="K396" i="5"/>
  <c r="L396" i="5" s="1"/>
  <c r="K395" i="5"/>
  <c r="L395" i="5" s="1"/>
  <c r="K394" i="5"/>
  <c r="L394" i="5" s="1"/>
  <c r="K393" i="5"/>
  <c r="L393" i="5" s="1"/>
  <c r="K392" i="5"/>
  <c r="L392" i="5" s="1"/>
  <c r="L391" i="5"/>
  <c r="K391" i="5"/>
  <c r="K390" i="5"/>
  <c r="L390" i="5" s="1"/>
  <c r="K389" i="5"/>
  <c r="L389" i="5" s="1"/>
  <c r="K388" i="5"/>
  <c r="L388" i="5" s="1"/>
  <c r="K387" i="5"/>
  <c r="L387" i="5" s="1"/>
  <c r="K386" i="5"/>
  <c r="L386" i="5" s="1"/>
  <c r="K385" i="5"/>
  <c r="L385" i="5" s="1"/>
  <c r="K384" i="5"/>
  <c r="L384" i="5" s="1"/>
  <c r="L383" i="5"/>
  <c r="K383" i="5"/>
  <c r="K382" i="5"/>
  <c r="L382" i="5" s="1"/>
  <c r="K381" i="5"/>
  <c r="L381" i="5" s="1"/>
  <c r="K380" i="5"/>
  <c r="L380" i="5" s="1"/>
  <c r="K379" i="5"/>
  <c r="L379" i="5" s="1"/>
  <c r="K378" i="5"/>
  <c r="L378" i="5" s="1"/>
  <c r="K377" i="5"/>
  <c r="L377" i="5" s="1"/>
  <c r="K376" i="5"/>
  <c r="L376" i="5" s="1"/>
  <c r="L375" i="5"/>
  <c r="K375" i="5"/>
  <c r="K374" i="5"/>
  <c r="L374" i="5" s="1"/>
  <c r="K373" i="5"/>
  <c r="L373" i="5" s="1"/>
  <c r="K372" i="5"/>
  <c r="L372" i="5" s="1"/>
  <c r="K371" i="5"/>
  <c r="L371" i="5" s="1"/>
  <c r="K370" i="5"/>
  <c r="L370" i="5" s="1"/>
  <c r="K369" i="5"/>
  <c r="L369" i="5" s="1"/>
  <c r="K368" i="5"/>
  <c r="L368" i="5" s="1"/>
  <c r="L367" i="5"/>
  <c r="K367" i="5"/>
  <c r="K366" i="5"/>
  <c r="L366" i="5" s="1"/>
  <c r="K365" i="5"/>
  <c r="L365" i="5" s="1"/>
  <c r="K364" i="5"/>
  <c r="L364" i="5" s="1"/>
  <c r="K363" i="5"/>
  <c r="L363" i="5" s="1"/>
  <c r="K362" i="5"/>
  <c r="L362" i="5" s="1"/>
  <c r="K361" i="5"/>
  <c r="L361" i="5" s="1"/>
  <c r="K360" i="5"/>
  <c r="L360" i="5" s="1"/>
  <c r="L359" i="5"/>
  <c r="K359" i="5"/>
  <c r="K358" i="5"/>
  <c r="L358" i="5" s="1"/>
  <c r="K357" i="5"/>
  <c r="L357" i="5" s="1"/>
  <c r="K356" i="5"/>
  <c r="L356" i="5" s="1"/>
  <c r="K355" i="5"/>
  <c r="L355" i="5" s="1"/>
  <c r="K354" i="5"/>
  <c r="L354" i="5" s="1"/>
  <c r="K353" i="5"/>
  <c r="L353" i="5" s="1"/>
  <c r="K352" i="5"/>
  <c r="L352" i="5" s="1"/>
  <c r="L351" i="5"/>
  <c r="K351" i="5"/>
  <c r="K350" i="5"/>
  <c r="L350" i="5" s="1"/>
  <c r="K349" i="5"/>
  <c r="L349" i="5" s="1"/>
  <c r="K348" i="5"/>
  <c r="L348" i="5" s="1"/>
  <c r="K347" i="5"/>
  <c r="L347" i="5" s="1"/>
  <c r="K346" i="5"/>
  <c r="L346" i="5" s="1"/>
  <c r="K345" i="5"/>
  <c r="L345" i="5" s="1"/>
  <c r="K344" i="5"/>
  <c r="L344" i="5" s="1"/>
  <c r="L343" i="5"/>
  <c r="K343" i="5"/>
  <c r="K342" i="5"/>
  <c r="L342" i="5" s="1"/>
  <c r="K341" i="5"/>
  <c r="L341" i="5" s="1"/>
  <c r="K340" i="5"/>
  <c r="L340" i="5" s="1"/>
  <c r="K339" i="5"/>
  <c r="L339" i="5" s="1"/>
  <c r="K338" i="5"/>
  <c r="L338" i="5" s="1"/>
  <c r="K337" i="5"/>
  <c r="L337" i="5" s="1"/>
  <c r="K336" i="5"/>
  <c r="L336" i="5" s="1"/>
  <c r="L335" i="5"/>
  <c r="K335" i="5"/>
  <c r="K334" i="5"/>
  <c r="L334" i="5" s="1"/>
  <c r="K333" i="5"/>
  <c r="L333" i="5" s="1"/>
  <c r="K332" i="5"/>
  <c r="L332" i="5" s="1"/>
  <c r="K331" i="5"/>
  <c r="L331" i="5" s="1"/>
  <c r="K330" i="5"/>
  <c r="L330" i="5" s="1"/>
  <c r="K329" i="5"/>
  <c r="L329" i="5" s="1"/>
  <c r="K328" i="5"/>
  <c r="L328" i="5" s="1"/>
  <c r="L327" i="5"/>
  <c r="K327" i="5"/>
  <c r="K326" i="5"/>
  <c r="L326" i="5" s="1"/>
  <c r="K325" i="5"/>
  <c r="L325" i="5" s="1"/>
  <c r="K324" i="5"/>
  <c r="L324" i="5" s="1"/>
  <c r="K323" i="5"/>
  <c r="L323" i="5" s="1"/>
  <c r="K322" i="5"/>
  <c r="L322" i="5" s="1"/>
  <c r="K321" i="5"/>
  <c r="L321" i="5" s="1"/>
  <c r="K320" i="5"/>
  <c r="L320" i="5" s="1"/>
  <c r="L319" i="5"/>
  <c r="K319" i="5"/>
  <c r="K318" i="5"/>
  <c r="L318" i="5" s="1"/>
  <c r="K317" i="5"/>
  <c r="L317" i="5" s="1"/>
  <c r="K316" i="5"/>
  <c r="L316" i="5" s="1"/>
  <c r="K315" i="5"/>
  <c r="L315" i="5" s="1"/>
  <c r="K314" i="5"/>
  <c r="L314" i="5" s="1"/>
  <c r="K313" i="5"/>
  <c r="L313" i="5" s="1"/>
  <c r="K312" i="5"/>
  <c r="L312" i="5" s="1"/>
  <c r="L311" i="5"/>
  <c r="K311" i="5"/>
  <c r="K310" i="5"/>
  <c r="L310" i="5" s="1"/>
  <c r="K309" i="5"/>
  <c r="L309" i="5" s="1"/>
  <c r="K308" i="5"/>
  <c r="L308" i="5" s="1"/>
  <c r="K307" i="5"/>
  <c r="L307" i="5" s="1"/>
  <c r="K306" i="5"/>
  <c r="L306" i="5" s="1"/>
  <c r="K305" i="5"/>
  <c r="L305" i="5" s="1"/>
  <c r="K304" i="5"/>
  <c r="L304" i="5" s="1"/>
  <c r="L303" i="5"/>
  <c r="K303" i="5"/>
  <c r="K302" i="5"/>
  <c r="L302" i="5" s="1"/>
  <c r="K301" i="5"/>
  <c r="L301" i="5" s="1"/>
  <c r="K300" i="5"/>
  <c r="L300" i="5" s="1"/>
  <c r="K299" i="5"/>
  <c r="L299" i="5" s="1"/>
  <c r="K298" i="5"/>
  <c r="L298" i="5" s="1"/>
  <c r="K297" i="5"/>
  <c r="L297" i="5" s="1"/>
  <c r="K296" i="5"/>
  <c r="L296" i="5" s="1"/>
  <c r="L295" i="5"/>
  <c r="K295" i="5"/>
  <c r="K294" i="5"/>
  <c r="L294" i="5" s="1"/>
  <c r="K293" i="5"/>
  <c r="L293" i="5" s="1"/>
  <c r="K292" i="5"/>
  <c r="L292" i="5" s="1"/>
  <c r="K291" i="5"/>
  <c r="L291" i="5" s="1"/>
  <c r="K290" i="5"/>
  <c r="L290" i="5" s="1"/>
  <c r="K289" i="5"/>
  <c r="L289" i="5" s="1"/>
  <c r="K288" i="5"/>
  <c r="L288" i="5" s="1"/>
  <c r="L287" i="5"/>
  <c r="K287" i="5"/>
  <c r="K286" i="5"/>
  <c r="L286" i="5" s="1"/>
  <c r="K285" i="5"/>
  <c r="L285" i="5" s="1"/>
  <c r="K284" i="5"/>
  <c r="L284" i="5" s="1"/>
  <c r="K283" i="5"/>
  <c r="L283" i="5" s="1"/>
  <c r="K282" i="5"/>
  <c r="L282" i="5" s="1"/>
  <c r="K281" i="5"/>
  <c r="L281" i="5" s="1"/>
  <c r="K280" i="5"/>
  <c r="L280" i="5" s="1"/>
  <c r="L279" i="5"/>
  <c r="K279" i="5"/>
  <c r="K278" i="5"/>
  <c r="L278" i="5" s="1"/>
  <c r="K277" i="5"/>
  <c r="L277" i="5" s="1"/>
  <c r="K276" i="5"/>
  <c r="L276" i="5" s="1"/>
  <c r="K275" i="5"/>
  <c r="L275" i="5" s="1"/>
  <c r="K274" i="5"/>
  <c r="L274" i="5" s="1"/>
  <c r="K273" i="5"/>
  <c r="L273" i="5" s="1"/>
  <c r="K272" i="5"/>
  <c r="L272" i="5" s="1"/>
  <c r="L271" i="5"/>
  <c r="K271" i="5"/>
  <c r="K270" i="5"/>
  <c r="L270" i="5" s="1"/>
  <c r="K269" i="5"/>
  <c r="L269" i="5" s="1"/>
  <c r="K268" i="5"/>
  <c r="L268" i="5" s="1"/>
  <c r="K267" i="5"/>
  <c r="L267" i="5" s="1"/>
  <c r="K266" i="5"/>
  <c r="L266" i="5" s="1"/>
  <c r="K265" i="5"/>
  <c r="L265" i="5" s="1"/>
  <c r="K264" i="5"/>
  <c r="L264" i="5" s="1"/>
  <c r="L263" i="5"/>
  <c r="K263" i="5"/>
  <c r="K262" i="5"/>
  <c r="L262" i="5" s="1"/>
  <c r="K261" i="5"/>
  <c r="L261" i="5" s="1"/>
  <c r="K260" i="5"/>
  <c r="L260" i="5" s="1"/>
  <c r="K259" i="5"/>
  <c r="L259" i="5" s="1"/>
  <c r="K258" i="5"/>
  <c r="L258" i="5" s="1"/>
  <c r="K257" i="5"/>
  <c r="L257" i="5" s="1"/>
  <c r="K256" i="5"/>
  <c r="L256" i="5" s="1"/>
  <c r="L255" i="5"/>
  <c r="K255" i="5"/>
  <c r="K254" i="5"/>
  <c r="L254" i="5" s="1"/>
  <c r="K253" i="5"/>
  <c r="L253" i="5" s="1"/>
  <c r="K252" i="5"/>
  <c r="L252" i="5" s="1"/>
  <c r="K251" i="5"/>
  <c r="L251" i="5" s="1"/>
  <c r="K250" i="5"/>
  <c r="L250" i="5" s="1"/>
  <c r="K249" i="5"/>
  <c r="L249" i="5" s="1"/>
  <c r="K248" i="5"/>
  <c r="L248" i="5" s="1"/>
  <c r="L247" i="5"/>
  <c r="K247" i="5"/>
  <c r="K246" i="5"/>
  <c r="L246" i="5" s="1"/>
  <c r="K245" i="5"/>
  <c r="L245" i="5" s="1"/>
  <c r="K244" i="5"/>
  <c r="L244" i="5" s="1"/>
  <c r="K243" i="5"/>
  <c r="L243" i="5" s="1"/>
  <c r="K242" i="5"/>
  <c r="L242" i="5" s="1"/>
  <c r="K241" i="5"/>
  <c r="L241" i="5" s="1"/>
  <c r="K240" i="5"/>
  <c r="L240" i="5" s="1"/>
  <c r="L239" i="5"/>
  <c r="K239" i="5"/>
  <c r="K238" i="5"/>
  <c r="L238" i="5" s="1"/>
  <c r="K237" i="5"/>
  <c r="L237" i="5" s="1"/>
  <c r="K236" i="5"/>
  <c r="L236" i="5" s="1"/>
  <c r="K235" i="5"/>
  <c r="L235" i="5" s="1"/>
  <c r="K234" i="5"/>
  <c r="L234" i="5" s="1"/>
  <c r="K233" i="5"/>
  <c r="L233" i="5" s="1"/>
  <c r="K232" i="5"/>
  <c r="L232" i="5" s="1"/>
  <c r="L231" i="5"/>
  <c r="K231" i="5"/>
  <c r="K230" i="5"/>
  <c r="L230" i="5" s="1"/>
  <c r="K229" i="5"/>
  <c r="L229" i="5" s="1"/>
  <c r="K228" i="5"/>
  <c r="L228" i="5" s="1"/>
  <c r="K227" i="5"/>
  <c r="L227" i="5" s="1"/>
  <c r="K226" i="5"/>
  <c r="L226" i="5" s="1"/>
  <c r="K225" i="5"/>
  <c r="L225" i="5" s="1"/>
  <c r="K224" i="5"/>
  <c r="L224" i="5" s="1"/>
  <c r="L223" i="5"/>
  <c r="K223" i="5"/>
  <c r="K222" i="5"/>
  <c r="L222" i="5" s="1"/>
  <c r="K221" i="5"/>
  <c r="L221" i="5" s="1"/>
  <c r="K220" i="5"/>
  <c r="L220" i="5" s="1"/>
  <c r="K219" i="5"/>
  <c r="L219" i="5" s="1"/>
  <c r="K218" i="5"/>
  <c r="L218" i="5" s="1"/>
  <c r="K217" i="5"/>
  <c r="L217" i="5" s="1"/>
  <c r="K216" i="5"/>
  <c r="L216" i="5" s="1"/>
  <c r="L215" i="5"/>
  <c r="K215" i="5"/>
  <c r="K214" i="5"/>
  <c r="L214" i="5" s="1"/>
  <c r="K213" i="5"/>
  <c r="L213" i="5" s="1"/>
  <c r="K212" i="5"/>
  <c r="L212" i="5" s="1"/>
  <c r="K211" i="5"/>
  <c r="L211" i="5" s="1"/>
  <c r="K210" i="5"/>
  <c r="L210" i="5" s="1"/>
  <c r="K209" i="5"/>
  <c r="L209" i="5" s="1"/>
  <c r="K208" i="5"/>
  <c r="L208" i="5" s="1"/>
  <c r="L207" i="5"/>
  <c r="K207" i="5"/>
  <c r="K206" i="5"/>
  <c r="L206" i="5" s="1"/>
  <c r="K205" i="5"/>
  <c r="L205" i="5" s="1"/>
  <c r="K204" i="5"/>
  <c r="L204" i="5" s="1"/>
  <c r="K203" i="5"/>
  <c r="L203" i="5" s="1"/>
  <c r="K202" i="5"/>
  <c r="L202" i="5" s="1"/>
  <c r="K201" i="5"/>
  <c r="L201" i="5" s="1"/>
  <c r="K200" i="5"/>
  <c r="L200" i="5" s="1"/>
  <c r="L199" i="5"/>
  <c r="K199" i="5"/>
  <c r="K198" i="5"/>
  <c r="L198" i="5" s="1"/>
  <c r="K197" i="5"/>
  <c r="L197" i="5" s="1"/>
  <c r="K196" i="5"/>
  <c r="L196" i="5" s="1"/>
  <c r="K195" i="5"/>
  <c r="L195" i="5" s="1"/>
  <c r="K194" i="5"/>
  <c r="L194" i="5" s="1"/>
  <c r="K193" i="5"/>
  <c r="L193" i="5" s="1"/>
  <c r="K192" i="5"/>
  <c r="L192" i="5" s="1"/>
  <c r="L191" i="5"/>
  <c r="K191" i="5"/>
  <c r="K190" i="5"/>
  <c r="L190" i="5" s="1"/>
  <c r="K189" i="5"/>
  <c r="L189" i="5" s="1"/>
  <c r="K188" i="5"/>
  <c r="L188" i="5" s="1"/>
  <c r="K187" i="5"/>
  <c r="L187" i="5" s="1"/>
  <c r="K186" i="5"/>
  <c r="L186" i="5" s="1"/>
  <c r="K185" i="5"/>
  <c r="L185" i="5" s="1"/>
  <c r="K184" i="5"/>
  <c r="L184" i="5" s="1"/>
  <c r="L183" i="5"/>
  <c r="K183" i="5"/>
  <c r="K182" i="5"/>
  <c r="L182" i="5" s="1"/>
  <c r="K181" i="5"/>
  <c r="L181" i="5" s="1"/>
  <c r="K180" i="5"/>
  <c r="L180" i="5" s="1"/>
  <c r="K179" i="5"/>
  <c r="L179" i="5" s="1"/>
  <c r="K178" i="5"/>
  <c r="L178" i="5" s="1"/>
  <c r="K177" i="5"/>
  <c r="L177" i="5" s="1"/>
  <c r="K176" i="5"/>
  <c r="L176" i="5" s="1"/>
  <c r="L175" i="5"/>
  <c r="K175" i="5"/>
  <c r="K174" i="5"/>
  <c r="L174" i="5" s="1"/>
  <c r="K173" i="5"/>
  <c r="L173" i="5" s="1"/>
  <c r="K172" i="5"/>
  <c r="L172" i="5" s="1"/>
  <c r="K171" i="5"/>
  <c r="L171" i="5" s="1"/>
  <c r="K170" i="5"/>
  <c r="L170" i="5" s="1"/>
  <c r="K169" i="5"/>
  <c r="L169" i="5" s="1"/>
  <c r="K168" i="5"/>
  <c r="L168" i="5" s="1"/>
  <c r="L167" i="5"/>
  <c r="K167" i="5"/>
  <c r="K166" i="5"/>
  <c r="L166" i="5" s="1"/>
  <c r="L165" i="5"/>
  <c r="K165" i="5"/>
  <c r="K164" i="5"/>
  <c r="L164" i="5" s="1"/>
  <c r="L163" i="5"/>
  <c r="K163" i="5"/>
  <c r="K162" i="5"/>
  <c r="L162" i="5" s="1"/>
  <c r="L161" i="5"/>
  <c r="K161" i="5"/>
  <c r="K160" i="5"/>
  <c r="L160" i="5" s="1"/>
  <c r="L159" i="5"/>
  <c r="K159" i="5"/>
  <c r="K158" i="5"/>
  <c r="L158" i="5" s="1"/>
  <c r="L157" i="5"/>
  <c r="K157" i="5"/>
  <c r="K156" i="5"/>
  <c r="L156" i="5" s="1"/>
  <c r="L155" i="5"/>
  <c r="K155" i="5"/>
  <c r="K154" i="5"/>
  <c r="L154" i="5" s="1"/>
  <c r="L153" i="5"/>
  <c r="K153" i="5"/>
  <c r="K152" i="5"/>
  <c r="L152" i="5" s="1"/>
  <c r="L151" i="5"/>
  <c r="K151" i="5"/>
  <c r="K150" i="5"/>
  <c r="L150" i="5" s="1"/>
  <c r="L149" i="5"/>
  <c r="K149" i="5"/>
  <c r="K148" i="5"/>
  <c r="L148" i="5" s="1"/>
  <c r="L147" i="5"/>
  <c r="K147" i="5"/>
  <c r="K146" i="5"/>
  <c r="L146" i="5" s="1"/>
  <c r="L145" i="5"/>
  <c r="K145" i="5"/>
  <c r="K144" i="5"/>
  <c r="L144" i="5" s="1"/>
  <c r="L143" i="5"/>
  <c r="K143" i="5"/>
  <c r="K142" i="5"/>
  <c r="L142" i="5" s="1"/>
  <c r="L141" i="5"/>
  <c r="K141" i="5"/>
  <c r="K140" i="5"/>
  <c r="L140" i="5" s="1"/>
  <c r="L139" i="5"/>
  <c r="K139" i="5"/>
  <c r="K138" i="5"/>
  <c r="L138" i="5" s="1"/>
  <c r="L137" i="5"/>
  <c r="K137" i="5"/>
  <c r="K136" i="5"/>
  <c r="L136" i="5" s="1"/>
  <c r="L135" i="5"/>
  <c r="K135" i="5"/>
  <c r="K134" i="5"/>
  <c r="L134" i="5" s="1"/>
  <c r="L133" i="5"/>
  <c r="K133" i="5"/>
  <c r="K132" i="5"/>
  <c r="L132" i="5" s="1"/>
  <c r="L131" i="5"/>
  <c r="K131" i="5"/>
  <c r="K130" i="5"/>
  <c r="L130" i="5" s="1"/>
  <c r="L129" i="5"/>
  <c r="K129" i="5"/>
  <c r="K128" i="5"/>
  <c r="L128" i="5" s="1"/>
  <c r="L127" i="5"/>
  <c r="K127" i="5"/>
  <c r="K126" i="5"/>
  <c r="L126" i="5" s="1"/>
  <c r="P60" i="1"/>
  <c r="S60" i="1" s="1"/>
  <c r="P59" i="1"/>
  <c r="U59" i="1" l="1"/>
  <c r="E60" i="1"/>
  <c r="S59" i="1"/>
  <c r="U60" i="1"/>
  <c r="R60" i="1"/>
  <c r="Q60" i="1" s="1"/>
  <c r="T59" i="1" l="1"/>
  <c r="E59" i="1"/>
  <c r="R59" i="1"/>
  <c r="Q59" i="1" s="1"/>
  <c r="T60" i="1"/>
  <c r="W193" i="12" l="1"/>
  <c r="W192" i="12"/>
  <c r="W191" i="12"/>
  <c r="W190" i="12"/>
  <c r="W188" i="12"/>
  <c r="W187" i="12"/>
  <c r="W186" i="12"/>
  <c r="W185" i="12"/>
  <c r="W184" i="12"/>
  <c r="W183" i="12"/>
  <c r="W181" i="12"/>
  <c r="W178" i="12"/>
  <c r="W177" i="12"/>
  <c r="W176" i="12"/>
  <c r="W175" i="12"/>
  <c r="W174" i="12"/>
  <c r="W172" i="12"/>
  <c r="W171" i="12"/>
  <c r="W170" i="12"/>
  <c r="W169" i="12"/>
  <c r="W168" i="12"/>
  <c r="W165" i="12"/>
  <c r="W163" i="12"/>
  <c r="W161" i="12"/>
  <c r="W160" i="12"/>
  <c r="W159" i="12"/>
  <c r="W158" i="12"/>
  <c r="W157" i="12"/>
  <c r="W156" i="12"/>
  <c r="W154" i="12"/>
  <c r="W153" i="12"/>
  <c r="W151" i="12"/>
  <c r="W150" i="12"/>
  <c r="W148" i="12"/>
  <c r="W147" i="12"/>
  <c r="W146" i="12"/>
  <c r="W145" i="12"/>
  <c r="W144" i="12"/>
  <c r="W143" i="12"/>
  <c r="W142" i="12"/>
  <c r="W141" i="12"/>
  <c r="W140" i="12"/>
  <c r="W139" i="12"/>
  <c r="W138" i="12"/>
  <c r="W137" i="12"/>
  <c r="W136" i="12"/>
  <c r="W135" i="12"/>
  <c r="W134" i="12"/>
  <c r="W133" i="12"/>
  <c r="W132" i="12"/>
  <c r="W131" i="12"/>
  <c r="W130" i="12"/>
  <c r="W129" i="12"/>
  <c r="W128" i="12"/>
  <c r="W127" i="12"/>
  <c r="W126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W149" i="12"/>
  <c r="V150" i="12"/>
  <c r="V151" i="12"/>
  <c r="V152" i="12"/>
  <c r="W152" i="12"/>
  <c r="V153" i="12"/>
  <c r="V154" i="12"/>
  <c r="V155" i="12"/>
  <c r="W155" i="12"/>
  <c r="V156" i="12"/>
  <c r="V157" i="12"/>
  <c r="V158" i="12"/>
  <c r="V159" i="12"/>
  <c r="V160" i="12"/>
  <c r="V161" i="12"/>
  <c r="V162" i="12"/>
  <c r="W162" i="12"/>
  <c r="V163" i="12"/>
  <c r="V164" i="12"/>
  <c r="W164" i="12"/>
  <c r="V165" i="12"/>
  <c r="V166" i="12"/>
  <c r="W166" i="12"/>
  <c r="V167" i="12"/>
  <c r="W167" i="12"/>
  <c r="V168" i="12"/>
  <c r="V169" i="12"/>
  <c r="V170" i="12"/>
  <c r="V171" i="12"/>
  <c r="V172" i="12"/>
  <c r="V173" i="12"/>
  <c r="W173" i="12"/>
  <c r="V174" i="12"/>
  <c r="V175" i="12"/>
  <c r="V176" i="12"/>
  <c r="V177" i="12"/>
  <c r="V178" i="12"/>
  <c r="V179" i="12"/>
  <c r="W179" i="12"/>
  <c r="V180" i="12"/>
  <c r="W180" i="12"/>
  <c r="V181" i="12"/>
  <c r="V182" i="12"/>
  <c r="W182" i="12"/>
  <c r="V183" i="12"/>
  <c r="V184" i="12"/>
  <c r="V185" i="12"/>
  <c r="V186" i="12"/>
  <c r="V187" i="12"/>
  <c r="V188" i="12"/>
  <c r="V189" i="12"/>
  <c r="W189" i="12"/>
  <c r="V190" i="12"/>
  <c r="V191" i="12"/>
  <c r="V192" i="12"/>
  <c r="V193" i="12"/>
  <c r="V194" i="12"/>
  <c r="W194" i="12"/>
  <c r="V195" i="12"/>
  <c r="W195" i="12"/>
  <c r="V196" i="12"/>
  <c r="W196" i="12"/>
  <c r="V197" i="12"/>
  <c r="W197" i="12"/>
  <c r="V198" i="12"/>
  <c r="W198" i="12"/>
  <c r="V199" i="12"/>
  <c r="W199" i="12"/>
  <c r="V200" i="12"/>
  <c r="W200" i="12"/>
  <c r="V201" i="12"/>
  <c r="W201" i="12"/>
  <c r="V202" i="12"/>
  <c r="W202" i="12"/>
  <c r="V203" i="12"/>
  <c r="W203" i="12"/>
  <c r="V204" i="12"/>
  <c r="W204" i="12"/>
  <c r="V205" i="12"/>
  <c r="W205" i="12"/>
  <c r="V206" i="12"/>
  <c r="W206" i="12"/>
  <c r="V207" i="12"/>
  <c r="W207" i="12"/>
  <c r="V208" i="12"/>
  <c r="W208" i="12"/>
  <c r="V209" i="12"/>
  <c r="W209" i="12"/>
  <c r="V210" i="12"/>
  <c r="W210" i="12"/>
  <c r="V211" i="12"/>
  <c r="W211" i="12"/>
  <c r="V212" i="12"/>
  <c r="W212" i="12"/>
  <c r="V213" i="12"/>
  <c r="W213" i="12"/>
  <c r="V214" i="12"/>
  <c r="W214" i="12"/>
  <c r="V215" i="12"/>
  <c r="W215" i="12"/>
  <c r="V216" i="12"/>
  <c r="W216" i="12"/>
  <c r="V217" i="12"/>
  <c r="W217" i="12"/>
  <c r="V218" i="12"/>
  <c r="W218" i="12"/>
  <c r="V219" i="12"/>
  <c r="W219" i="12"/>
  <c r="V220" i="12"/>
  <c r="W220" i="12"/>
  <c r="V221" i="12"/>
  <c r="W221" i="12"/>
  <c r="V222" i="12"/>
  <c r="W222" i="12"/>
  <c r="V223" i="12"/>
  <c r="W223" i="12"/>
  <c r="V224" i="12"/>
  <c r="W224" i="12"/>
  <c r="V225" i="12"/>
  <c r="W225" i="12"/>
  <c r="V226" i="12"/>
  <c r="W226" i="12"/>
  <c r="V227" i="12"/>
  <c r="W227" i="12"/>
  <c r="V228" i="12"/>
  <c r="W228" i="12"/>
  <c r="V229" i="12"/>
  <c r="W229" i="12"/>
  <c r="V230" i="12"/>
  <c r="W230" i="12"/>
  <c r="V231" i="12"/>
  <c r="W231" i="12"/>
  <c r="V232" i="12"/>
  <c r="W232" i="12"/>
  <c r="V233" i="12"/>
  <c r="W233" i="12"/>
  <c r="V234" i="12"/>
  <c r="W234" i="12"/>
  <c r="V235" i="12"/>
  <c r="W235" i="12"/>
  <c r="V236" i="12"/>
  <c r="W236" i="12"/>
  <c r="V237" i="12"/>
  <c r="W237" i="12"/>
  <c r="V238" i="12"/>
  <c r="W238" i="12"/>
  <c r="V239" i="12"/>
  <c r="W239" i="12"/>
  <c r="V240" i="12"/>
  <c r="W240" i="12"/>
  <c r="V241" i="12"/>
  <c r="W241" i="12"/>
  <c r="V242" i="12"/>
  <c r="W242" i="12"/>
  <c r="V243" i="12"/>
  <c r="W243" i="12"/>
  <c r="V244" i="12"/>
  <c r="W244" i="12"/>
  <c r="V245" i="12"/>
  <c r="W245" i="12"/>
  <c r="V246" i="12"/>
  <c r="W246" i="12"/>
  <c r="V247" i="12"/>
  <c r="W247" i="12"/>
  <c r="V248" i="12"/>
  <c r="W248" i="12"/>
  <c r="V249" i="12"/>
  <c r="W249" i="12"/>
  <c r="V250" i="12"/>
  <c r="W250" i="12"/>
  <c r="V251" i="12"/>
  <c r="W251" i="12"/>
  <c r="V252" i="12"/>
  <c r="W252" i="12"/>
  <c r="V253" i="12"/>
  <c r="W253" i="12"/>
  <c r="V254" i="12"/>
  <c r="W254" i="12"/>
  <c r="V255" i="12"/>
  <c r="W255" i="12"/>
  <c r="V256" i="12"/>
  <c r="W256" i="12"/>
  <c r="V257" i="12"/>
  <c r="W257" i="12"/>
  <c r="V258" i="12"/>
  <c r="W258" i="12"/>
  <c r="V259" i="12"/>
  <c r="W259" i="12"/>
  <c r="V260" i="12"/>
  <c r="W260" i="12"/>
  <c r="V261" i="12"/>
  <c r="W261" i="12"/>
  <c r="V262" i="12"/>
  <c r="W262" i="12"/>
  <c r="V263" i="12"/>
  <c r="W263" i="12"/>
  <c r="V264" i="12"/>
  <c r="W264" i="12"/>
  <c r="V265" i="12"/>
  <c r="W265" i="12"/>
  <c r="V266" i="12"/>
  <c r="W266" i="12"/>
  <c r="V267" i="12"/>
  <c r="W267" i="12"/>
  <c r="V268" i="12"/>
  <c r="W268" i="12"/>
  <c r="V269" i="12"/>
  <c r="W269" i="12"/>
  <c r="V270" i="12"/>
  <c r="W270" i="12"/>
  <c r="V271" i="12"/>
  <c r="W271" i="12"/>
  <c r="V272" i="12"/>
  <c r="W272" i="12"/>
  <c r="V273" i="12"/>
  <c r="W273" i="12"/>
  <c r="V274" i="12"/>
  <c r="W274" i="12"/>
  <c r="V275" i="12"/>
  <c r="W275" i="12"/>
  <c r="V276" i="12"/>
  <c r="W276" i="12"/>
  <c r="V277" i="12"/>
  <c r="W277" i="12"/>
  <c r="V278" i="12"/>
  <c r="W278" i="12"/>
  <c r="V279" i="12"/>
  <c r="W279" i="12"/>
  <c r="V280" i="12"/>
  <c r="W280" i="12"/>
  <c r="V281" i="12"/>
  <c r="W281" i="12"/>
  <c r="V282" i="12"/>
  <c r="W282" i="12"/>
  <c r="V283" i="12"/>
  <c r="W283" i="12"/>
  <c r="V284" i="12"/>
  <c r="W284" i="12"/>
  <c r="V285" i="12"/>
  <c r="W285" i="12"/>
  <c r="V286" i="12"/>
  <c r="W286" i="12"/>
  <c r="V287" i="12"/>
  <c r="W287" i="12"/>
  <c r="V288" i="12"/>
  <c r="W288" i="12"/>
  <c r="V289" i="12"/>
  <c r="W289" i="12"/>
  <c r="V290" i="12"/>
  <c r="W290" i="12"/>
  <c r="V291" i="12"/>
  <c r="W291" i="12"/>
  <c r="V292" i="12"/>
  <c r="W292" i="12"/>
  <c r="V293" i="12"/>
  <c r="W293" i="12"/>
  <c r="V294" i="12"/>
  <c r="W294" i="12"/>
  <c r="V295" i="12"/>
  <c r="W295" i="12"/>
  <c r="V296" i="12"/>
  <c r="W296" i="12"/>
  <c r="V297" i="12"/>
  <c r="W297" i="12"/>
  <c r="V298" i="12"/>
  <c r="W298" i="12"/>
  <c r="V299" i="12"/>
  <c r="W299" i="12"/>
  <c r="V300" i="12"/>
  <c r="W300" i="12"/>
  <c r="V301" i="12"/>
  <c r="W301" i="12"/>
  <c r="V302" i="12"/>
  <c r="W302" i="12"/>
  <c r="V303" i="12"/>
  <c r="W303" i="12"/>
  <c r="V304" i="12"/>
  <c r="W304" i="12"/>
  <c r="V305" i="12"/>
  <c r="W305" i="12"/>
  <c r="V306" i="12"/>
  <c r="W306" i="12"/>
  <c r="V307" i="12"/>
  <c r="W307" i="12"/>
  <c r="V308" i="12"/>
  <c r="W308" i="12"/>
  <c r="V309" i="12"/>
  <c r="W309" i="12"/>
  <c r="V310" i="12"/>
  <c r="W310" i="12"/>
  <c r="V311" i="12"/>
  <c r="W311" i="12"/>
  <c r="V312" i="12"/>
  <c r="W312" i="12"/>
  <c r="V313" i="12"/>
  <c r="W313" i="12"/>
  <c r="V314" i="12"/>
  <c r="W314" i="12"/>
  <c r="V315" i="12"/>
  <c r="W315" i="12"/>
  <c r="V316" i="12"/>
  <c r="W316" i="12"/>
  <c r="V317" i="12"/>
  <c r="W317" i="12"/>
  <c r="V318" i="12"/>
  <c r="W318" i="12"/>
  <c r="V319" i="12"/>
  <c r="W319" i="12"/>
  <c r="V320" i="12"/>
  <c r="W320" i="12"/>
  <c r="V321" i="12"/>
  <c r="W321" i="12"/>
  <c r="V322" i="12"/>
  <c r="W322" i="12"/>
  <c r="V323" i="12"/>
  <c r="W323" i="12"/>
  <c r="V324" i="12"/>
  <c r="W324" i="12"/>
  <c r="V325" i="12"/>
  <c r="W325" i="12"/>
  <c r="V326" i="12"/>
  <c r="W326" i="12"/>
  <c r="V327" i="12"/>
  <c r="W327" i="12"/>
  <c r="V328" i="12"/>
  <c r="W328" i="12"/>
  <c r="V329" i="12"/>
  <c r="W329" i="12"/>
  <c r="V330" i="12"/>
  <c r="W330" i="12"/>
  <c r="V331" i="12"/>
  <c r="W331" i="12"/>
  <c r="V332" i="12"/>
  <c r="W332" i="12"/>
  <c r="V333" i="12"/>
  <c r="W333" i="12"/>
  <c r="V334" i="12"/>
  <c r="W334" i="12"/>
  <c r="V335" i="12"/>
  <c r="W335" i="12"/>
  <c r="V336" i="12"/>
  <c r="W336" i="12"/>
  <c r="V337" i="12"/>
  <c r="W337" i="12"/>
  <c r="V338" i="12"/>
  <c r="W338" i="12"/>
  <c r="V339" i="12"/>
  <c r="W339" i="12"/>
  <c r="V340" i="12"/>
  <c r="W340" i="12"/>
  <c r="V341" i="12"/>
  <c r="W341" i="12"/>
  <c r="V342" i="12"/>
  <c r="W342" i="12"/>
  <c r="V343" i="12"/>
  <c r="W343" i="12"/>
  <c r="V344" i="12"/>
  <c r="W344" i="12"/>
  <c r="V345" i="12"/>
  <c r="W345" i="12"/>
  <c r="V346" i="12"/>
  <c r="W346" i="12"/>
  <c r="V347" i="12"/>
  <c r="W347" i="12"/>
  <c r="V348" i="12"/>
  <c r="W348" i="12"/>
  <c r="V349" i="12"/>
  <c r="W349" i="12"/>
  <c r="V350" i="12"/>
  <c r="W350" i="12"/>
  <c r="V351" i="12"/>
  <c r="W351" i="12"/>
  <c r="V352" i="12"/>
  <c r="W352" i="12"/>
  <c r="V353" i="12"/>
  <c r="W353" i="12"/>
  <c r="V354" i="12"/>
  <c r="W354" i="12"/>
  <c r="V355" i="12"/>
  <c r="W355" i="12"/>
  <c r="V356" i="12"/>
  <c r="W356" i="12"/>
  <c r="V357" i="12"/>
  <c r="W357" i="12"/>
  <c r="V358" i="12"/>
  <c r="W358" i="12"/>
  <c r="V359" i="12"/>
  <c r="W359" i="12"/>
  <c r="V360" i="12"/>
  <c r="W360" i="12"/>
  <c r="V361" i="12"/>
  <c r="W361" i="12"/>
  <c r="V362" i="12"/>
  <c r="W362" i="12"/>
  <c r="V363" i="12"/>
  <c r="W363" i="12"/>
  <c r="V364" i="12"/>
  <c r="W364" i="12"/>
  <c r="V365" i="12"/>
  <c r="W365" i="12"/>
  <c r="V366" i="12"/>
  <c r="W366" i="12"/>
  <c r="V367" i="12"/>
  <c r="W367" i="12"/>
  <c r="V368" i="12"/>
  <c r="W368" i="12"/>
  <c r="V369" i="12"/>
  <c r="W369" i="12"/>
  <c r="V370" i="12"/>
  <c r="W370" i="12"/>
  <c r="V371" i="12"/>
  <c r="W371" i="12"/>
  <c r="V372" i="12"/>
  <c r="W372" i="12"/>
  <c r="V373" i="12"/>
  <c r="W373" i="12"/>
  <c r="V374" i="12"/>
  <c r="W374" i="12"/>
  <c r="V375" i="12"/>
  <c r="W375" i="12"/>
  <c r="V376" i="12"/>
  <c r="W376" i="12"/>
  <c r="V377" i="12"/>
  <c r="W377" i="12"/>
  <c r="V378" i="12"/>
  <c r="W378" i="12"/>
  <c r="V379" i="12"/>
  <c r="W379" i="12"/>
  <c r="V380" i="12"/>
  <c r="W380" i="12"/>
  <c r="V381" i="12"/>
  <c r="W381" i="12"/>
  <c r="V382" i="12"/>
  <c r="W382" i="12"/>
  <c r="V383" i="12"/>
  <c r="W383" i="12"/>
  <c r="V384" i="12"/>
  <c r="W384" i="12"/>
  <c r="V385" i="12"/>
  <c r="W385" i="12"/>
  <c r="V386" i="12"/>
  <c r="W386" i="12"/>
  <c r="V387" i="12"/>
  <c r="W387" i="12"/>
  <c r="V388" i="12"/>
  <c r="W388" i="12"/>
  <c r="V389" i="12"/>
  <c r="W389" i="12"/>
  <c r="V390" i="12"/>
  <c r="W390" i="12"/>
  <c r="V391" i="12"/>
  <c r="W391" i="12"/>
  <c r="V392" i="12"/>
  <c r="W392" i="12"/>
  <c r="V393" i="12"/>
  <c r="W393" i="12"/>
  <c r="V394" i="12"/>
  <c r="W394" i="12"/>
  <c r="V395" i="12"/>
  <c r="W395" i="12"/>
  <c r="V396" i="12"/>
  <c r="W396" i="12"/>
  <c r="V397" i="12"/>
  <c r="W397" i="12"/>
  <c r="V398" i="12"/>
  <c r="W398" i="12"/>
  <c r="V399" i="12"/>
  <c r="W399" i="12"/>
  <c r="V400" i="12"/>
  <c r="W400" i="12"/>
  <c r="V401" i="12"/>
  <c r="W401" i="12"/>
  <c r="V402" i="12"/>
  <c r="W402" i="12"/>
  <c r="V403" i="12"/>
  <c r="W403" i="12"/>
  <c r="V404" i="12"/>
  <c r="W404" i="12"/>
  <c r="V405" i="12"/>
  <c r="W405" i="12"/>
  <c r="V406" i="12"/>
  <c r="W406" i="12"/>
  <c r="V407" i="12"/>
  <c r="W407" i="12"/>
  <c r="V408" i="12"/>
  <c r="W408" i="12"/>
  <c r="V409" i="12"/>
  <c r="W409" i="12"/>
  <c r="V410" i="12"/>
  <c r="W410" i="12"/>
  <c r="V411" i="12"/>
  <c r="W411" i="12"/>
  <c r="V412" i="12"/>
  <c r="W412" i="12"/>
  <c r="V413" i="12"/>
  <c r="W413" i="12"/>
  <c r="V414" i="12"/>
  <c r="W414" i="12"/>
  <c r="V415" i="12"/>
  <c r="W415" i="12"/>
  <c r="V416" i="12"/>
  <c r="W416" i="12"/>
  <c r="V417" i="12"/>
  <c r="W417" i="12"/>
  <c r="V418" i="12"/>
  <c r="W418" i="12"/>
  <c r="V419" i="12"/>
  <c r="W419" i="12"/>
  <c r="V420" i="12"/>
  <c r="W420" i="12"/>
  <c r="V421" i="12"/>
  <c r="W421" i="12"/>
  <c r="V422" i="12"/>
  <c r="W422" i="12"/>
  <c r="V423" i="12"/>
  <c r="W423" i="12"/>
  <c r="V424" i="12"/>
  <c r="W424" i="12"/>
  <c r="V425" i="12"/>
  <c r="W425" i="12"/>
  <c r="V426" i="12"/>
  <c r="W426" i="12"/>
  <c r="V427" i="12"/>
  <c r="W427" i="12"/>
  <c r="V428" i="12"/>
  <c r="W428" i="12"/>
  <c r="V429" i="12"/>
  <c r="W429" i="12"/>
  <c r="V430" i="12"/>
  <c r="W430" i="12"/>
  <c r="V431" i="12"/>
  <c r="W431" i="12"/>
  <c r="V432" i="12"/>
  <c r="W432" i="12"/>
  <c r="V433" i="12"/>
  <c r="W433" i="12"/>
  <c r="V434" i="12"/>
  <c r="W434" i="12"/>
  <c r="V435" i="12"/>
  <c r="W435" i="12"/>
  <c r="V436" i="12"/>
  <c r="W436" i="12"/>
  <c r="V437" i="12"/>
  <c r="W437" i="12"/>
  <c r="V438" i="12"/>
  <c r="W438" i="12"/>
  <c r="V439" i="12"/>
  <c r="W439" i="12"/>
  <c r="V440" i="12"/>
  <c r="W440" i="12"/>
  <c r="V441" i="12"/>
  <c r="W441" i="12"/>
  <c r="V442" i="12"/>
  <c r="W442" i="12"/>
  <c r="V443" i="12"/>
  <c r="W443" i="12"/>
  <c r="V444" i="12"/>
  <c r="W444" i="12"/>
  <c r="V445" i="12"/>
  <c r="W445" i="12"/>
  <c r="V446" i="12"/>
  <c r="W446" i="12"/>
  <c r="V447" i="12"/>
  <c r="W447" i="12"/>
  <c r="V448" i="12"/>
  <c r="W448" i="12"/>
  <c r="V449" i="12"/>
  <c r="W449" i="12"/>
  <c r="V450" i="12"/>
  <c r="W450" i="12"/>
  <c r="V451" i="12"/>
  <c r="W451" i="12"/>
  <c r="V452" i="12"/>
  <c r="W452" i="12"/>
  <c r="V453" i="12"/>
  <c r="W453" i="12"/>
  <c r="V454" i="12"/>
  <c r="W454" i="12"/>
  <c r="V455" i="12"/>
  <c r="W455" i="12"/>
  <c r="V456" i="12"/>
  <c r="W456" i="12"/>
  <c r="V457" i="12"/>
  <c r="W457" i="12"/>
  <c r="V458" i="12"/>
  <c r="W458" i="12"/>
  <c r="V459" i="12"/>
  <c r="W459" i="12"/>
  <c r="V460" i="12"/>
  <c r="W460" i="12"/>
  <c r="V461" i="12"/>
  <c r="W461" i="12"/>
  <c r="V462" i="12"/>
  <c r="W462" i="12"/>
  <c r="V463" i="12"/>
  <c r="W463" i="12"/>
  <c r="V464" i="12"/>
  <c r="W464" i="12"/>
  <c r="V465" i="12"/>
  <c r="W465" i="12"/>
  <c r="V466" i="12"/>
  <c r="W466" i="12"/>
  <c r="V467" i="12"/>
  <c r="W467" i="12"/>
  <c r="V468" i="12"/>
  <c r="W468" i="12"/>
  <c r="V469" i="12"/>
  <c r="W469" i="12"/>
  <c r="V470" i="12"/>
  <c r="W470" i="12"/>
  <c r="V471" i="12"/>
  <c r="W471" i="12"/>
  <c r="V472" i="12"/>
  <c r="W472" i="12"/>
  <c r="V473" i="12"/>
  <c r="W473" i="12"/>
  <c r="V474" i="12"/>
  <c r="W474" i="12"/>
  <c r="V475" i="12"/>
  <c r="W475" i="12"/>
  <c r="V476" i="12"/>
  <c r="W476" i="12"/>
  <c r="V477" i="12"/>
  <c r="W477" i="12"/>
  <c r="V478" i="12"/>
  <c r="W478" i="12"/>
  <c r="V479" i="12"/>
  <c r="W479" i="12"/>
  <c r="V480" i="12"/>
  <c r="W480" i="12"/>
  <c r="V481" i="12"/>
  <c r="W481" i="12"/>
  <c r="V482" i="12"/>
  <c r="W482" i="12"/>
  <c r="V483" i="12"/>
  <c r="W483" i="12"/>
  <c r="V484" i="12"/>
  <c r="W484" i="12"/>
  <c r="V485" i="12"/>
  <c r="W485" i="12"/>
  <c r="V486" i="12"/>
  <c r="W486" i="12"/>
  <c r="V487" i="12"/>
  <c r="W487" i="12"/>
  <c r="V488" i="12"/>
  <c r="W488" i="12"/>
  <c r="V489" i="12"/>
  <c r="W489" i="12"/>
  <c r="V490" i="12"/>
  <c r="W490" i="12"/>
  <c r="V491" i="12"/>
  <c r="W491" i="12"/>
  <c r="V492" i="12"/>
  <c r="W492" i="12"/>
  <c r="V493" i="12"/>
  <c r="W493" i="12"/>
  <c r="V494" i="12"/>
  <c r="W494" i="12"/>
  <c r="V495" i="12"/>
  <c r="W495" i="12"/>
  <c r="V496" i="12"/>
  <c r="W496" i="12"/>
  <c r="V499" i="12"/>
  <c r="W499" i="12"/>
  <c r="V500" i="12"/>
  <c r="W500" i="12"/>
  <c r="V501" i="12"/>
  <c r="W501" i="12"/>
  <c r="V502" i="12"/>
  <c r="W502" i="12"/>
  <c r="V503" i="12"/>
  <c r="W503" i="12"/>
  <c r="V504" i="12"/>
  <c r="W504" i="12"/>
  <c r="V505" i="12"/>
  <c r="W505" i="12"/>
  <c r="V506" i="12"/>
  <c r="W506" i="12"/>
  <c r="V507" i="12"/>
  <c r="W507" i="12"/>
  <c r="P23" i="1" l="1"/>
  <c r="S23" i="1" s="1"/>
  <c r="P24" i="1"/>
  <c r="S24" i="1" s="1"/>
  <c r="P25" i="1"/>
  <c r="S25" i="1" s="1"/>
  <c r="P26" i="1"/>
  <c r="S26" i="1" s="1"/>
  <c r="P27" i="1"/>
  <c r="S27" i="1" s="1"/>
  <c r="P28" i="1"/>
  <c r="S28" i="1" s="1"/>
  <c r="P29" i="1"/>
  <c r="P30" i="1"/>
  <c r="S30" i="1" s="1"/>
  <c r="P31" i="1"/>
  <c r="S31" i="1" s="1"/>
  <c r="P32" i="1"/>
  <c r="S32" i="1" s="1"/>
  <c r="R32" i="1" s="1"/>
  <c r="Q32" i="1" s="1"/>
  <c r="P33" i="1"/>
  <c r="S33" i="1" s="1"/>
  <c r="P34" i="1"/>
  <c r="S34" i="1" s="1"/>
  <c r="P35" i="1"/>
  <c r="S35" i="1" s="1"/>
  <c r="E35" i="1" s="1"/>
  <c r="P36" i="1"/>
  <c r="S36" i="1" s="1"/>
  <c r="P37" i="1"/>
  <c r="P38" i="1"/>
  <c r="S38" i="1" s="1"/>
  <c r="R38" i="1" s="1"/>
  <c r="Q38" i="1" s="1"/>
  <c r="P39" i="1"/>
  <c r="S39" i="1" s="1"/>
  <c r="P40" i="1"/>
  <c r="S40" i="1"/>
  <c r="R40" i="1" s="1"/>
  <c r="Q40" i="1" s="1"/>
  <c r="P41" i="1"/>
  <c r="S41" i="1" s="1"/>
  <c r="P42" i="1"/>
  <c r="S42" i="1" s="1"/>
  <c r="P43" i="1"/>
  <c r="S43" i="1" s="1"/>
  <c r="P44" i="1"/>
  <c r="S44" i="1" s="1"/>
  <c r="P45" i="1"/>
  <c r="P46" i="1"/>
  <c r="S46" i="1" s="1"/>
  <c r="P47" i="1"/>
  <c r="S47" i="1" s="1"/>
  <c r="E47" i="1" s="1"/>
  <c r="P48" i="1"/>
  <c r="S48" i="1" s="1"/>
  <c r="P49" i="1"/>
  <c r="P50" i="1"/>
  <c r="S50" i="1"/>
  <c r="U50" i="1" s="1"/>
  <c r="P51" i="1"/>
  <c r="S51" i="1" s="1"/>
  <c r="E51" i="1" s="1"/>
  <c r="P52" i="1"/>
  <c r="S52" i="1" s="1"/>
  <c r="P53" i="1"/>
  <c r="S53" i="1" s="1"/>
  <c r="P54" i="1"/>
  <c r="P55" i="1"/>
  <c r="S55" i="1" s="1"/>
  <c r="P56" i="1"/>
  <c r="S56" i="1" s="1"/>
  <c r="P57" i="1"/>
  <c r="P58" i="1"/>
  <c r="R58" i="1" l="1"/>
  <c r="Q58" i="1" s="1"/>
  <c r="S58" i="1"/>
  <c r="R50" i="1"/>
  <c r="Q50" i="1" s="1"/>
  <c r="R46" i="1"/>
  <c r="Q46" i="1" s="1"/>
  <c r="E46" i="1"/>
  <c r="R30" i="1"/>
  <c r="Q30" i="1" s="1"/>
  <c r="E30" i="1"/>
  <c r="U30" i="1"/>
  <c r="R24" i="1"/>
  <c r="Q24" i="1" s="1"/>
  <c r="E24" i="1"/>
  <c r="R52" i="1"/>
  <c r="Q52" i="1" s="1"/>
  <c r="E40" i="1"/>
  <c r="U46" i="1"/>
  <c r="E38" i="1"/>
  <c r="U38" i="1"/>
  <c r="R26" i="1"/>
  <c r="Q26" i="1" s="1"/>
  <c r="E26" i="1"/>
  <c r="R28" i="1"/>
  <c r="Q28" i="1" s="1"/>
  <c r="E28" i="1"/>
  <c r="R42" i="1"/>
  <c r="Q42" i="1" s="1"/>
  <c r="E42" i="1"/>
  <c r="R56" i="1"/>
  <c r="Q56" i="1" s="1"/>
  <c r="E56" i="1"/>
  <c r="E31" i="1"/>
  <c r="T48" i="1"/>
  <c r="R48" i="1"/>
  <c r="Q48" i="1" s="1"/>
  <c r="E48" i="1"/>
  <c r="U48" i="1"/>
  <c r="E23" i="1"/>
  <c r="R44" i="1"/>
  <c r="Q44" i="1" s="1"/>
  <c r="E44" i="1"/>
  <c r="E39" i="1"/>
  <c r="R34" i="1"/>
  <c r="Q34" i="1" s="1"/>
  <c r="E34" i="1"/>
  <c r="R36" i="1"/>
  <c r="Q36" i="1" s="1"/>
  <c r="E36" i="1"/>
  <c r="S54" i="1"/>
  <c r="U51" i="1"/>
  <c r="U44" i="1"/>
  <c r="R43" i="1"/>
  <c r="Q43" i="1" s="1"/>
  <c r="U36" i="1"/>
  <c r="R35" i="1"/>
  <c r="Q35" i="1" s="1"/>
  <c r="U28" i="1"/>
  <c r="R27" i="1"/>
  <c r="Q27" i="1" s="1"/>
  <c r="E50" i="1"/>
  <c r="U56" i="1"/>
  <c r="E43" i="1"/>
  <c r="E32" i="1"/>
  <c r="E27" i="1"/>
  <c r="U53" i="1"/>
  <c r="U42" i="1"/>
  <c r="R41" i="1"/>
  <c r="Q41" i="1" s="1"/>
  <c r="U34" i="1"/>
  <c r="R33" i="1"/>
  <c r="Q33" i="1" s="1"/>
  <c r="U26" i="1"/>
  <c r="R25" i="1"/>
  <c r="Q25" i="1" s="1"/>
  <c r="E52" i="1"/>
  <c r="T58" i="1"/>
  <c r="S57" i="1"/>
  <c r="U57" i="1" s="1"/>
  <c r="U55" i="1"/>
  <c r="U52" i="1"/>
  <c r="T50" i="1"/>
  <c r="S49" i="1"/>
  <c r="U49" i="1" s="1"/>
  <c r="U47" i="1"/>
  <c r="S45" i="1"/>
  <c r="R45" i="1" s="1"/>
  <c r="Q45" i="1" s="1"/>
  <c r="U40" i="1"/>
  <c r="R39" i="1"/>
  <c r="Q39" i="1" s="1"/>
  <c r="S37" i="1"/>
  <c r="U32" i="1"/>
  <c r="R31" i="1"/>
  <c r="Q31" i="1" s="1"/>
  <c r="S29" i="1"/>
  <c r="U29" i="1" s="1"/>
  <c r="U24" i="1"/>
  <c r="R23" i="1"/>
  <c r="Q23" i="1" s="1"/>
  <c r="E57" i="1"/>
  <c r="E53" i="1"/>
  <c r="E49" i="1"/>
  <c r="E41" i="1"/>
  <c r="E33" i="1"/>
  <c r="E29" i="1"/>
  <c r="E25" i="1"/>
  <c r="R57" i="1"/>
  <c r="Q57" i="1" s="1"/>
  <c r="R55" i="1"/>
  <c r="Q55" i="1" s="1"/>
  <c r="R53" i="1"/>
  <c r="Q53" i="1" s="1"/>
  <c r="R51" i="1"/>
  <c r="Q51" i="1" s="1"/>
  <c r="R49" i="1"/>
  <c r="Q49" i="1" s="1"/>
  <c r="R47" i="1"/>
  <c r="Q47" i="1" s="1"/>
  <c r="T46" i="1"/>
  <c r="T44" i="1"/>
  <c r="T40" i="1"/>
  <c r="T38" i="1"/>
  <c r="T34" i="1"/>
  <c r="T32" i="1"/>
  <c r="T30" i="1"/>
  <c r="T28" i="1"/>
  <c r="T24" i="1"/>
  <c r="U45" i="1"/>
  <c r="U43" i="1"/>
  <c r="U41" i="1"/>
  <c r="U39" i="1"/>
  <c r="U35" i="1"/>
  <c r="U33" i="1"/>
  <c r="U31" i="1"/>
  <c r="U27" i="1"/>
  <c r="U25" i="1"/>
  <c r="U23" i="1"/>
  <c r="E55" i="1"/>
  <c r="P22" i="1"/>
  <c r="C1" i="1"/>
  <c r="P21" i="1"/>
  <c r="P20" i="1"/>
  <c r="P19" i="1"/>
  <c r="P18" i="1"/>
  <c r="P17" i="1"/>
  <c r="S17" i="1" s="1"/>
  <c r="U17" i="1" s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B13" i="5"/>
  <c r="B12" i="5"/>
  <c r="B21" i="12"/>
  <c r="B20" i="12"/>
  <c r="A43" i="3"/>
  <c r="B13" i="1"/>
  <c r="B12" i="1"/>
  <c r="B1" i="1"/>
  <c r="K3" i="5"/>
  <c r="L3" i="5" s="1"/>
  <c r="K7" i="5"/>
  <c r="L7" i="5" s="1"/>
  <c r="K11" i="5"/>
  <c r="L11" i="5" s="1"/>
  <c r="K15" i="5"/>
  <c r="L15" i="5" s="1"/>
  <c r="K19" i="5"/>
  <c r="L19" i="5" s="1"/>
  <c r="K23" i="5"/>
  <c r="L23" i="5" s="1"/>
  <c r="K27" i="5"/>
  <c r="L27" i="5" s="1"/>
  <c r="K31" i="5"/>
  <c r="L31" i="5" s="1"/>
  <c r="K35" i="5"/>
  <c r="L35" i="5" s="1"/>
  <c r="K39" i="5"/>
  <c r="L39" i="5" s="1"/>
  <c r="K43" i="5"/>
  <c r="L43" i="5" s="1"/>
  <c r="K47" i="5"/>
  <c r="L47" i="5" s="1"/>
  <c r="K51" i="5"/>
  <c r="L51" i="5" s="1"/>
  <c r="K55" i="5"/>
  <c r="L55" i="5" s="1"/>
  <c r="K59" i="5"/>
  <c r="L59" i="5" s="1"/>
  <c r="K63" i="5"/>
  <c r="L63" i="5" s="1"/>
  <c r="K67" i="5"/>
  <c r="L67" i="5" s="1"/>
  <c r="K71" i="5"/>
  <c r="L71" i="5" s="1"/>
  <c r="K75" i="5"/>
  <c r="L75" i="5" s="1"/>
  <c r="K79" i="5"/>
  <c r="L79" i="5" s="1"/>
  <c r="K83" i="5"/>
  <c r="L83" i="5" s="1"/>
  <c r="K87" i="5"/>
  <c r="L87" i="5" s="1"/>
  <c r="K91" i="5"/>
  <c r="L91" i="5" s="1"/>
  <c r="K94" i="5"/>
  <c r="L94" i="5" s="1"/>
  <c r="K95" i="5"/>
  <c r="L95" i="5" s="1"/>
  <c r="K98" i="5"/>
  <c r="L98" i="5" s="1"/>
  <c r="K99" i="5"/>
  <c r="L99" i="5" s="1"/>
  <c r="K102" i="5"/>
  <c r="L102" i="5" s="1"/>
  <c r="K103" i="5"/>
  <c r="L103" i="5" s="1"/>
  <c r="K106" i="5"/>
  <c r="L106" i="5" s="1"/>
  <c r="K107" i="5"/>
  <c r="L107" i="5" s="1"/>
  <c r="K110" i="5"/>
  <c r="L110" i="5" s="1"/>
  <c r="K111" i="5"/>
  <c r="L111" i="5" s="1"/>
  <c r="K114" i="5"/>
  <c r="L114" i="5" s="1"/>
  <c r="K115" i="5"/>
  <c r="L115" i="5" s="1"/>
  <c r="K118" i="5"/>
  <c r="L118" i="5" s="1"/>
  <c r="K119" i="5"/>
  <c r="L119" i="5" s="1"/>
  <c r="K122" i="5"/>
  <c r="L122" i="5" s="1"/>
  <c r="K123" i="5"/>
  <c r="L123" i="5" s="1"/>
  <c r="A18" i="3"/>
  <c r="C19" i="3"/>
  <c r="C18" i="3"/>
  <c r="R3" i="12"/>
  <c r="T3" i="12" s="1"/>
  <c r="U3" i="12" s="1"/>
  <c r="R5" i="12"/>
  <c r="T5" i="12" s="1"/>
  <c r="U5" i="12" s="1"/>
  <c r="R7" i="12"/>
  <c r="R9" i="12"/>
  <c r="T9" i="12" s="1"/>
  <c r="U9" i="12" s="1"/>
  <c r="R11" i="12"/>
  <c r="T11" i="12" s="1"/>
  <c r="U11" i="12" s="1"/>
  <c r="R13" i="12"/>
  <c r="T13" i="12" s="1"/>
  <c r="U13" i="12" s="1"/>
  <c r="R15" i="12"/>
  <c r="T15" i="12" s="1"/>
  <c r="U15" i="12" s="1"/>
  <c r="R17" i="12"/>
  <c r="T17" i="12" s="1"/>
  <c r="U17" i="12" s="1"/>
  <c r="R19" i="12"/>
  <c r="T19" i="12" s="1"/>
  <c r="U19" i="12" s="1"/>
  <c r="R21" i="12"/>
  <c r="T21" i="12" s="1"/>
  <c r="U21" i="12" s="1"/>
  <c r="R23" i="12"/>
  <c r="T23" i="12" s="1"/>
  <c r="U23" i="12" s="1"/>
  <c r="R25" i="12"/>
  <c r="T25" i="12" s="1"/>
  <c r="U25" i="12" s="1"/>
  <c r="R27" i="12"/>
  <c r="T27" i="12" s="1"/>
  <c r="U27" i="12" s="1"/>
  <c r="R29" i="12"/>
  <c r="T29" i="12" s="1"/>
  <c r="U29" i="12" s="1"/>
  <c r="R31" i="12"/>
  <c r="T31" i="12" s="1"/>
  <c r="U31" i="12" s="1"/>
  <c r="R33" i="12"/>
  <c r="T33" i="12" s="1"/>
  <c r="U33" i="12" s="1"/>
  <c r="R35" i="12"/>
  <c r="R37" i="12"/>
  <c r="T37" i="12" s="1"/>
  <c r="U37" i="12" s="1"/>
  <c r="R39" i="12"/>
  <c r="T39" i="12" s="1"/>
  <c r="U39" i="12" s="1"/>
  <c r="R41" i="12"/>
  <c r="T41" i="12" s="1"/>
  <c r="U41" i="12" s="1"/>
  <c r="R43" i="12"/>
  <c r="T43" i="12" s="1"/>
  <c r="U43" i="12" s="1"/>
  <c r="R45" i="12"/>
  <c r="T45" i="12" s="1"/>
  <c r="U45" i="12" s="1"/>
  <c r="R47" i="12"/>
  <c r="R49" i="12"/>
  <c r="T49" i="12" s="1"/>
  <c r="U49" i="12" s="1"/>
  <c r="R51" i="12"/>
  <c r="T51" i="12" s="1"/>
  <c r="U51" i="12" s="1"/>
  <c r="R53" i="12"/>
  <c r="T53" i="12" s="1"/>
  <c r="U53" i="12" s="1"/>
  <c r="R55" i="12"/>
  <c r="T55" i="12" s="1"/>
  <c r="U55" i="12" s="1"/>
  <c r="R57" i="12"/>
  <c r="T57" i="12" s="1"/>
  <c r="U57" i="12" s="1"/>
  <c r="R59" i="12"/>
  <c r="T59" i="12" s="1"/>
  <c r="U59" i="12" s="1"/>
  <c r="R61" i="12"/>
  <c r="T61" i="12" s="1"/>
  <c r="U61" i="12" s="1"/>
  <c r="R63" i="12"/>
  <c r="R65" i="12"/>
  <c r="T65" i="12" s="1"/>
  <c r="U65" i="12" s="1"/>
  <c r="R67" i="12"/>
  <c r="T67" i="12" s="1"/>
  <c r="U67" i="12" s="1"/>
  <c r="R69" i="12"/>
  <c r="T69" i="12" s="1"/>
  <c r="U69" i="12" s="1"/>
  <c r="R71" i="12"/>
  <c r="T71" i="12" s="1"/>
  <c r="U71" i="12" s="1"/>
  <c r="R73" i="12"/>
  <c r="T73" i="12" s="1"/>
  <c r="U73" i="12" s="1"/>
  <c r="R75" i="12"/>
  <c r="T75" i="12" s="1"/>
  <c r="U75" i="12" s="1"/>
  <c r="R77" i="12"/>
  <c r="T77" i="12" s="1"/>
  <c r="U77" i="12" s="1"/>
  <c r="R79" i="12"/>
  <c r="T79" i="12" s="1"/>
  <c r="U79" i="12" s="1"/>
  <c r="R81" i="12"/>
  <c r="T81" i="12" s="1"/>
  <c r="U81" i="12" s="1"/>
  <c r="R83" i="12"/>
  <c r="R85" i="12"/>
  <c r="T85" i="12" s="1"/>
  <c r="U85" i="12" s="1"/>
  <c r="R87" i="12"/>
  <c r="T87" i="12" s="1"/>
  <c r="U87" i="12" s="1"/>
  <c r="R89" i="12"/>
  <c r="T89" i="12" s="1"/>
  <c r="U89" i="12" s="1"/>
  <c r="R91" i="12"/>
  <c r="T91" i="12" s="1"/>
  <c r="U91" i="12" s="1"/>
  <c r="R93" i="12"/>
  <c r="T93" i="12" s="1"/>
  <c r="U93" i="12" s="1"/>
  <c r="R95" i="12"/>
  <c r="T95" i="12" s="1"/>
  <c r="U95" i="12" s="1"/>
  <c r="R97" i="12"/>
  <c r="T97" i="12" s="1"/>
  <c r="U97" i="12" s="1"/>
  <c r="R99" i="12"/>
  <c r="T99" i="12" s="1"/>
  <c r="U99" i="12" s="1"/>
  <c r="R101" i="12"/>
  <c r="T101" i="12" s="1"/>
  <c r="U101" i="12" s="1"/>
  <c r="R103" i="12"/>
  <c r="T103" i="12" s="1"/>
  <c r="U103" i="12" s="1"/>
  <c r="R105" i="12"/>
  <c r="T105" i="12" s="1"/>
  <c r="U105" i="12" s="1"/>
  <c r="R107" i="12"/>
  <c r="R109" i="12"/>
  <c r="T109" i="12" s="1"/>
  <c r="U109" i="12" s="1"/>
  <c r="R111" i="12"/>
  <c r="T111" i="12" s="1"/>
  <c r="U111" i="12" s="1"/>
  <c r="R113" i="12"/>
  <c r="T113" i="12" s="1"/>
  <c r="U113" i="12" s="1"/>
  <c r="R115" i="12"/>
  <c r="T115" i="12" s="1"/>
  <c r="U115" i="12" s="1"/>
  <c r="R117" i="12"/>
  <c r="T117" i="12" s="1"/>
  <c r="U117" i="12" s="1"/>
  <c r="R119" i="12"/>
  <c r="R121" i="12"/>
  <c r="T121" i="12" s="1"/>
  <c r="U121" i="12" s="1"/>
  <c r="R123" i="12"/>
  <c r="T123" i="12" s="1"/>
  <c r="U123" i="12" s="1"/>
  <c r="R125" i="12"/>
  <c r="T125" i="12" s="1"/>
  <c r="U125" i="12" s="1"/>
  <c r="W2" i="12"/>
  <c r="V3" i="12"/>
  <c r="W3" i="12"/>
  <c r="V4" i="12"/>
  <c r="W4" i="12"/>
  <c r="V5" i="12"/>
  <c r="W5" i="12"/>
  <c r="V6" i="12"/>
  <c r="W6" i="12"/>
  <c r="V7" i="12"/>
  <c r="W7" i="12"/>
  <c r="V8" i="12"/>
  <c r="W8" i="12"/>
  <c r="V9" i="12"/>
  <c r="W9" i="12"/>
  <c r="V10" i="12"/>
  <c r="W10" i="12"/>
  <c r="V11" i="12"/>
  <c r="W11" i="12"/>
  <c r="V12" i="12"/>
  <c r="W12" i="12"/>
  <c r="V13" i="12"/>
  <c r="W13" i="12"/>
  <c r="V14" i="12"/>
  <c r="W14" i="12"/>
  <c r="V15" i="12"/>
  <c r="W15" i="12"/>
  <c r="V16" i="12"/>
  <c r="W16" i="12"/>
  <c r="V17" i="12"/>
  <c r="W17" i="12"/>
  <c r="V18" i="12"/>
  <c r="W18" i="12"/>
  <c r="V19" i="12"/>
  <c r="W19" i="12"/>
  <c r="V20" i="12"/>
  <c r="W20" i="12"/>
  <c r="V21" i="12"/>
  <c r="W21" i="12"/>
  <c r="V22" i="12"/>
  <c r="W22" i="12"/>
  <c r="V23" i="12"/>
  <c r="W23" i="12"/>
  <c r="V24" i="12"/>
  <c r="W24" i="12"/>
  <c r="V25" i="12"/>
  <c r="W25" i="12"/>
  <c r="V26" i="12"/>
  <c r="W26" i="12"/>
  <c r="V27" i="12"/>
  <c r="W27" i="12"/>
  <c r="V28" i="12"/>
  <c r="W28" i="12"/>
  <c r="V29" i="12"/>
  <c r="W29" i="12"/>
  <c r="V30" i="12"/>
  <c r="W30" i="12"/>
  <c r="V31" i="12"/>
  <c r="W31" i="12"/>
  <c r="V32" i="12"/>
  <c r="W32" i="12"/>
  <c r="V33" i="12"/>
  <c r="W33" i="12"/>
  <c r="V34" i="12"/>
  <c r="W34" i="12"/>
  <c r="V35" i="12"/>
  <c r="W35" i="12"/>
  <c r="V36" i="12"/>
  <c r="W36" i="12"/>
  <c r="V37" i="12"/>
  <c r="W37" i="12"/>
  <c r="V38" i="12"/>
  <c r="W38" i="12"/>
  <c r="V39" i="12"/>
  <c r="W39" i="12"/>
  <c r="V40" i="12"/>
  <c r="W40" i="12"/>
  <c r="V41" i="12"/>
  <c r="W41" i="12"/>
  <c r="V42" i="12"/>
  <c r="W42" i="12"/>
  <c r="V43" i="12"/>
  <c r="W43" i="12"/>
  <c r="V44" i="12"/>
  <c r="W44" i="12"/>
  <c r="V45" i="12"/>
  <c r="W45" i="12"/>
  <c r="V46" i="12"/>
  <c r="W46" i="12"/>
  <c r="T47" i="12"/>
  <c r="U47" i="12" s="1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T63" i="12"/>
  <c r="U63" i="12" s="1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T107" i="12"/>
  <c r="U107" i="12" s="1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2" i="12"/>
  <c r="A3" i="3"/>
  <c r="A15" i="12"/>
  <c r="A14" i="12"/>
  <c r="C21" i="3"/>
  <c r="B1" i="5"/>
  <c r="K4" i="5" l="1"/>
  <c r="L4" i="5" s="1"/>
  <c r="K8" i="5"/>
  <c r="L8" i="5" s="1"/>
  <c r="K12" i="5"/>
  <c r="L12" i="5" s="1"/>
  <c r="K16" i="5"/>
  <c r="L16" i="5" s="1"/>
  <c r="K20" i="5"/>
  <c r="L20" i="5" s="1"/>
  <c r="K24" i="5"/>
  <c r="L24" i="5" s="1"/>
  <c r="K28" i="5"/>
  <c r="L28" i="5" s="1"/>
  <c r="K32" i="5"/>
  <c r="L32" i="5" s="1"/>
  <c r="K36" i="5"/>
  <c r="L36" i="5" s="1"/>
  <c r="K40" i="5"/>
  <c r="L40" i="5" s="1"/>
  <c r="K44" i="5"/>
  <c r="L44" i="5" s="1"/>
  <c r="K48" i="5"/>
  <c r="L48" i="5" s="1"/>
  <c r="K52" i="5"/>
  <c r="L52" i="5" s="1"/>
  <c r="K56" i="5"/>
  <c r="L56" i="5" s="1"/>
  <c r="K60" i="5"/>
  <c r="L60" i="5" s="1"/>
  <c r="K64" i="5"/>
  <c r="L64" i="5" s="1"/>
  <c r="K68" i="5"/>
  <c r="L68" i="5" s="1"/>
  <c r="K72" i="5"/>
  <c r="L72" i="5" s="1"/>
  <c r="K76" i="5"/>
  <c r="L76" i="5" s="1"/>
  <c r="K80" i="5"/>
  <c r="L80" i="5" s="1"/>
  <c r="K84" i="5"/>
  <c r="L84" i="5" s="1"/>
  <c r="K88" i="5"/>
  <c r="L88" i="5" s="1"/>
  <c r="K92" i="5"/>
  <c r="L92" i="5" s="1"/>
  <c r="K96" i="5"/>
  <c r="L96" i="5" s="1"/>
  <c r="K100" i="5"/>
  <c r="L100" i="5" s="1"/>
  <c r="K104" i="5"/>
  <c r="L104" i="5" s="1"/>
  <c r="K108" i="5"/>
  <c r="L108" i="5" s="1"/>
  <c r="K112" i="5"/>
  <c r="L112" i="5" s="1"/>
  <c r="K116" i="5"/>
  <c r="L116" i="5" s="1"/>
  <c r="K120" i="5"/>
  <c r="L120" i="5" s="1"/>
  <c r="K124" i="5"/>
  <c r="L124" i="5" s="1"/>
  <c r="K5" i="5"/>
  <c r="L5" i="5" s="1"/>
  <c r="K9" i="5"/>
  <c r="L9" i="5" s="1"/>
  <c r="K13" i="5"/>
  <c r="L13" i="5" s="1"/>
  <c r="K17" i="5"/>
  <c r="L17" i="5" s="1"/>
  <c r="K21" i="5"/>
  <c r="L21" i="5" s="1"/>
  <c r="K25" i="5"/>
  <c r="L25" i="5" s="1"/>
  <c r="K29" i="5"/>
  <c r="L29" i="5" s="1"/>
  <c r="K33" i="5"/>
  <c r="L33" i="5" s="1"/>
  <c r="K37" i="5"/>
  <c r="L37" i="5" s="1"/>
  <c r="K41" i="5"/>
  <c r="L41" i="5" s="1"/>
  <c r="K45" i="5"/>
  <c r="L45" i="5" s="1"/>
  <c r="K49" i="5"/>
  <c r="L49" i="5" s="1"/>
  <c r="K53" i="5"/>
  <c r="L53" i="5" s="1"/>
  <c r="K57" i="5"/>
  <c r="L57" i="5" s="1"/>
  <c r="K61" i="5"/>
  <c r="L61" i="5" s="1"/>
  <c r="K65" i="5"/>
  <c r="L65" i="5" s="1"/>
  <c r="K69" i="5"/>
  <c r="L69" i="5" s="1"/>
  <c r="K73" i="5"/>
  <c r="L73" i="5" s="1"/>
  <c r="K77" i="5"/>
  <c r="L77" i="5" s="1"/>
  <c r="K81" i="5"/>
  <c r="L81" i="5" s="1"/>
  <c r="K85" i="5"/>
  <c r="L85" i="5" s="1"/>
  <c r="K89" i="5"/>
  <c r="L89" i="5" s="1"/>
  <c r="K93" i="5"/>
  <c r="L93" i="5" s="1"/>
  <c r="K97" i="5"/>
  <c r="L97" i="5" s="1"/>
  <c r="K101" i="5"/>
  <c r="L101" i="5" s="1"/>
  <c r="K105" i="5"/>
  <c r="L105" i="5" s="1"/>
  <c r="K109" i="5"/>
  <c r="L109" i="5" s="1"/>
  <c r="K113" i="5"/>
  <c r="L113" i="5" s="1"/>
  <c r="K117" i="5"/>
  <c r="L117" i="5" s="1"/>
  <c r="K121" i="5"/>
  <c r="L121" i="5" s="1"/>
  <c r="K125" i="5"/>
  <c r="L125" i="5" s="1"/>
  <c r="K2" i="5"/>
  <c r="L2" i="5" s="1"/>
  <c r="B7" i="5" s="1"/>
  <c r="K6" i="5"/>
  <c r="L6" i="5" s="1"/>
  <c r="K10" i="5"/>
  <c r="L10" i="5" s="1"/>
  <c r="K14" i="5"/>
  <c r="L14" i="5" s="1"/>
  <c r="K18" i="5"/>
  <c r="L18" i="5" s="1"/>
  <c r="K22" i="5"/>
  <c r="L22" i="5" s="1"/>
  <c r="K26" i="5"/>
  <c r="L26" i="5" s="1"/>
  <c r="K30" i="5"/>
  <c r="L30" i="5" s="1"/>
  <c r="K34" i="5"/>
  <c r="L34" i="5" s="1"/>
  <c r="K38" i="5"/>
  <c r="L38" i="5" s="1"/>
  <c r="K42" i="5"/>
  <c r="L42" i="5" s="1"/>
  <c r="K46" i="5"/>
  <c r="L46" i="5" s="1"/>
  <c r="K50" i="5"/>
  <c r="L50" i="5" s="1"/>
  <c r="K54" i="5"/>
  <c r="L54" i="5" s="1"/>
  <c r="K58" i="5"/>
  <c r="L58" i="5" s="1"/>
  <c r="K62" i="5"/>
  <c r="L62" i="5" s="1"/>
  <c r="K66" i="5"/>
  <c r="L66" i="5" s="1"/>
  <c r="K70" i="5"/>
  <c r="L70" i="5" s="1"/>
  <c r="K74" i="5"/>
  <c r="L74" i="5" s="1"/>
  <c r="K78" i="5"/>
  <c r="L78" i="5" s="1"/>
  <c r="K82" i="5"/>
  <c r="L82" i="5" s="1"/>
  <c r="K86" i="5"/>
  <c r="L86" i="5" s="1"/>
  <c r="K90" i="5"/>
  <c r="L90" i="5" s="1"/>
  <c r="T119" i="12"/>
  <c r="U119" i="12" s="1"/>
  <c r="T83" i="12"/>
  <c r="U83" i="12" s="1"/>
  <c r="T35" i="12"/>
  <c r="U35" i="12" s="1"/>
  <c r="T7" i="12"/>
  <c r="U7" i="12" s="1"/>
  <c r="R124" i="12"/>
  <c r="T124" i="12" s="1"/>
  <c r="U124" i="12" s="1"/>
  <c r="R120" i="12"/>
  <c r="T120" i="12" s="1"/>
  <c r="U120" i="12" s="1"/>
  <c r="R116" i="12"/>
  <c r="T116" i="12" s="1"/>
  <c r="U116" i="12" s="1"/>
  <c r="R112" i="12"/>
  <c r="T112" i="12" s="1"/>
  <c r="U112" i="12" s="1"/>
  <c r="R108" i="12"/>
  <c r="T108" i="12" s="1"/>
  <c r="U108" i="12" s="1"/>
  <c r="R104" i="12"/>
  <c r="T104" i="12" s="1"/>
  <c r="U104" i="12" s="1"/>
  <c r="R100" i="12"/>
  <c r="T100" i="12" s="1"/>
  <c r="U100" i="12" s="1"/>
  <c r="R96" i="12"/>
  <c r="T96" i="12" s="1"/>
  <c r="U96" i="12" s="1"/>
  <c r="R92" i="12"/>
  <c r="T92" i="12" s="1"/>
  <c r="U92" i="12" s="1"/>
  <c r="R88" i="12"/>
  <c r="T88" i="12" s="1"/>
  <c r="U88" i="12" s="1"/>
  <c r="R84" i="12"/>
  <c r="T84" i="12" s="1"/>
  <c r="U84" i="12" s="1"/>
  <c r="R80" i="12"/>
  <c r="T80" i="12" s="1"/>
  <c r="U80" i="12" s="1"/>
  <c r="R76" i="12"/>
  <c r="T76" i="12" s="1"/>
  <c r="U76" i="12" s="1"/>
  <c r="R72" i="12"/>
  <c r="T72" i="12" s="1"/>
  <c r="U72" i="12" s="1"/>
  <c r="R68" i="12"/>
  <c r="T68" i="12" s="1"/>
  <c r="U68" i="12" s="1"/>
  <c r="R64" i="12"/>
  <c r="T64" i="12" s="1"/>
  <c r="U64" i="12" s="1"/>
  <c r="R60" i="12"/>
  <c r="T60" i="12" s="1"/>
  <c r="U60" i="12" s="1"/>
  <c r="R56" i="12"/>
  <c r="T56" i="12" s="1"/>
  <c r="U56" i="12" s="1"/>
  <c r="R52" i="12"/>
  <c r="T52" i="12" s="1"/>
  <c r="U52" i="12" s="1"/>
  <c r="R48" i="12"/>
  <c r="T48" i="12" s="1"/>
  <c r="U48" i="12" s="1"/>
  <c r="R44" i="12"/>
  <c r="T44" i="12" s="1"/>
  <c r="U44" i="12" s="1"/>
  <c r="R40" i="12"/>
  <c r="T40" i="12" s="1"/>
  <c r="U40" i="12" s="1"/>
  <c r="R36" i="12"/>
  <c r="T36" i="12" s="1"/>
  <c r="U36" i="12" s="1"/>
  <c r="R32" i="12"/>
  <c r="T32" i="12" s="1"/>
  <c r="U32" i="12" s="1"/>
  <c r="R28" i="12"/>
  <c r="T28" i="12" s="1"/>
  <c r="U28" i="12" s="1"/>
  <c r="R24" i="12"/>
  <c r="T24" i="12" s="1"/>
  <c r="U24" i="12" s="1"/>
  <c r="R20" i="12"/>
  <c r="T20" i="12" s="1"/>
  <c r="U20" i="12" s="1"/>
  <c r="R16" i="12"/>
  <c r="T16" i="12" s="1"/>
  <c r="U16" i="12" s="1"/>
  <c r="R12" i="12"/>
  <c r="T12" i="12" s="1"/>
  <c r="U12" i="12" s="1"/>
  <c r="R8" i="12"/>
  <c r="T8" i="12" s="1"/>
  <c r="U8" i="12" s="1"/>
  <c r="R4" i="12"/>
  <c r="T4" i="12" s="1"/>
  <c r="U4" i="12" s="1"/>
  <c r="R506" i="12"/>
  <c r="T506" i="12" s="1"/>
  <c r="U506" i="12" s="1"/>
  <c r="R499" i="12"/>
  <c r="R494" i="12"/>
  <c r="T494" i="12" s="1"/>
  <c r="U494" i="12" s="1"/>
  <c r="R488" i="12"/>
  <c r="T488" i="12" s="1"/>
  <c r="U488" i="12" s="1"/>
  <c r="R481" i="12"/>
  <c r="T481" i="12" s="1"/>
  <c r="U481" i="12" s="1"/>
  <c r="R475" i="12"/>
  <c r="R469" i="12"/>
  <c r="R465" i="12"/>
  <c r="R459" i="12"/>
  <c r="T459" i="12" s="1"/>
  <c r="U459" i="12" s="1"/>
  <c r="R454" i="12"/>
  <c r="T454" i="12" s="1"/>
  <c r="U454" i="12" s="1"/>
  <c r="R450" i="12"/>
  <c r="T450" i="12" s="1"/>
  <c r="U450" i="12" s="1"/>
  <c r="R445" i="12"/>
  <c r="R440" i="12"/>
  <c r="T440" i="12" s="1"/>
  <c r="U440" i="12" s="1"/>
  <c r="R436" i="12"/>
  <c r="T436" i="12" s="1"/>
  <c r="U436" i="12" s="1"/>
  <c r="R431" i="12"/>
  <c r="R427" i="12"/>
  <c r="R423" i="12"/>
  <c r="T423" i="12" s="1"/>
  <c r="U423" i="12" s="1"/>
  <c r="R418" i="12"/>
  <c r="R414" i="12"/>
  <c r="T414" i="12" s="1"/>
  <c r="U414" i="12" s="1"/>
  <c r="R410" i="12"/>
  <c r="R406" i="12"/>
  <c r="R402" i="12"/>
  <c r="R398" i="12"/>
  <c r="T398" i="12" s="1"/>
  <c r="U398" i="12" s="1"/>
  <c r="R393" i="12"/>
  <c r="T393" i="12" s="1"/>
  <c r="U393" i="12" s="1"/>
  <c r="R385" i="12"/>
  <c r="T385" i="12" s="1"/>
  <c r="U385" i="12" s="1"/>
  <c r="R377" i="12"/>
  <c r="T377" i="12" s="1"/>
  <c r="U377" i="12" s="1"/>
  <c r="R369" i="12"/>
  <c r="T369" i="12" s="1"/>
  <c r="U369" i="12" s="1"/>
  <c r="R361" i="12"/>
  <c r="T361" i="12" s="1"/>
  <c r="U361" i="12" s="1"/>
  <c r="R353" i="12"/>
  <c r="T353" i="12" s="1"/>
  <c r="U353" i="12" s="1"/>
  <c r="R346" i="12"/>
  <c r="R342" i="12"/>
  <c r="R337" i="12"/>
  <c r="T337" i="12" s="1"/>
  <c r="U337" i="12" s="1"/>
  <c r="R331" i="12"/>
  <c r="T331" i="12" s="1"/>
  <c r="U331" i="12" s="1"/>
  <c r="R327" i="12"/>
  <c r="T327" i="12" s="1"/>
  <c r="U327" i="12" s="1"/>
  <c r="R322" i="12"/>
  <c r="R318" i="12"/>
  <c r="R311" i="12"/>
  <c r="T311" i="12" s="1"/>
  <c r="U311" i="12" s="1"/>
  <c r="R307" i="12"/>
  <c r="T307" i="12" s="1"/>
  <c r="U307" i="12" s="1"/>
  <c r="R303" i="12"/>
  <c r="R298" i="12"/>
  <c r="R294" i="12"/>
  <c r="T294" i="12" s="1"/>
  <c r="U294" i="12" s="1"/>
  <c r="R290" i="12"/>
  <c r="R286" i="12"/>
  <c r="R279" i="12"/>
  <c r="R275" i="12"/>
  <c r="T275" i="12" s="1"/>
  <c r="U275" i="12" s="1"/>
  <c r="R270" i="12"/>
  <c r="T270" i="12" s="1"/>
  <c r="U270" i="12" s="1"/>
  <c r="R260" i="12"/>
  <c r="T260" i="12" s="1"/>
  <c r="U260" i="12" s="1"/>
  <c r="R254" i="12"/>
  <c r="T254" i="12" s="1"/>
  <c r="U254" i="12" s="1"/>
  <c r="R248" i="12"/>
  <c r="T248" i="12" s="1"/>
  <c r="U248" i="12" s="1"/>
  <c r="R244" i="12"/>
  <c r="R237" i="12"/>
  <c r="T237" i="12" s="1"/>
  <c r="U237" i="12" s="1"/>
  <c r="R230" i="12"/>
  <c r="R225" i="12"/>
  <c r="T225" i="12" s="1"/>
  <c r="U225" i="12" s="1"/>
  <c r="R219" i="12"/>
  <c r="R211" i="12"/>
  <c r="R206" i="12"/>
  <c r="R200" i="12"/>
  <c r="T200" i="12" s="1"/>
  <c r="U200" i="12" s="1"/>
  <c r="R195" i="12"/>
  <c r="T195" i="12" s="1"/>
  <c r="U195" i="12" s="1"/>
  <c r="R181" i="12"/>
  <c r="R174" i="12"/>
  <c r="R171" i="12"/>
  <c r="T171" i="12" s="1"/>
  <c r="U171" i="12" s="1"/>
  <c r="R169" i="12"/>
  <c r="T169" i="12" s="1"/>
  <c r="U169" i="12" s="1"/>
  <c r="R163" i="12"/>
  <c r="T163" i="12" s="1"/>
  <c r="U163" i="12" s="1"/>
  <c r="R505" i="12"/>
  <c r="R491" i="12"/>
  <c r="R486" i="12"/>
  <c r="T486" i="12" s="1"/>
  <c r="U486" i="12" s="1"/>
  <c r="R480" i="12"/>
  <c r="T480" i="12" s="1"/>
  <c r="U480" i="12" s="1"/>
  <c r="R474" i="12"/>
  <c r="T474" i="12" s="1"/>
  <c r="U474" i="12" s="1"/>
  <c r="R468" i="12"/>
  <c r="T468" i="12" s="1"/>
  <c r="U468" i="12" s="1"/>
  <c r="R462" i="12"/>
  <c r="T462" i="12" s="1"/>
  <c r="U462" i="12" s="1"/>
  <c r="R458" i="12"/>
  <c r="T458" i="12" s="1"/>
  <c r="U458" i="12" s="1"/>
  <c r="R453" i="12"/>
  <c r="T453" i="12" s="1"/>
  <c r="U453" i="12" s="1"/>
  <c r="R449" i="12"/>
  <c r="R444" i="12"/>
  <c r="T444" i="12" s="1"/>
  <c r="U444" i="12" s="1"/>
  <c r="R439" i="12"/>
  <c r="R434" i="12"/>
  <c r="T434" i="12" s="1"/>
  <c r="U434" i="12" s="1"/>
  <c r="R430" i="12"/>
  <c r="R426" i="12"/>
  <c r="R422" i="12"/>
  <c r="T422" i="12" s="1"/>
  <c r="U422" i="12" s="1"/>
  <c r="R417" i="12"/>
  <c r="T417" i="12" s="1"/>
  <c r="U417" i="12" s="1"/>
  <c r="R413" i="12"/>
  <c r="T413" i="12" s="1"/>
  <c r="U413" i="12" s="1"/>
  <c r="R409" i="12"/>
  <c r="T409" i="12" s="1"/>
  <c r="U409" i="12" s="1"/>
  <c r="R405" i="12"/>
  <c r="T405" i="12" s="1"/>
  <c r="U405" i="12" s="1"/>
  <c r="R401" i="12"/>
  <c r="T401" i="12" s="1"/>
  <c r="U401" i="12" s="1"/>
  <c r="R397" i="12"/>
  <c r="T397" i="12" s="1"/>
  <c r="U397" i="12" s="1"/>
  <c r="R390" i="12"/>
  <c r="R382" i="12"/>
  <c r="R374" i="12"/>
  <c r="T374" i="12" s="1"/>
  <c r="U374" i="12" s="1"/>
  <c r="R366" i="12"/>
  <c r="R358" i="12"/>
  <c r="R350" i="12"/>
  <c r="R345" i="12"/>
  <c r="T345" i="12" s="1"/>
  <c r="U345" i="12" s="1"/>
  <c r="R340" i="12"/>
  <c r="T340" i="12" s="1"/>
  <c r="U340" i="12" s="1"/>
  <c r="R335" i="12"/>
  <c r="T335" i="12" s="1"/>
  <c r="U335" i="12" s="1"/>
  <c r="R330" i="12"/>
  <c r="T330" i="12" s="1"/>
  <c r="U330" i="12" s="1"/>
  <c r="R325" i="12"/>
  <c r="T325" i="12" s="1"/>
  <c r="U325" i="12" s="1"/>
  <c r="R321" i="12"/>
  <c r="T321" i="12" s="1"/>
  <c r="U321" i="12" s="1"/>
  <c r="R315" i="12"/>
  <c r="T315" i="12" s="1"/>
  <c r="U315" i="12" s="1"/>
  <c r="R310" i="12"/>
  <c r="R306" i="12"/>
  <c r="T306" i="12" s="1"/>
  <c r="U306" i="12" s="1"/>
  <c r="R302" i="12"/>
  <c r="R297" i="12"/>
  <c r="R293" i="12"/>
  <c r="R289" i="12"/>
  <c r="T289" i="12" s="1"/>
  <c r="U289" i="12" s="1"/>
  <c r="R285" i="12"/>
  <c r="R278" i="12"/>
  <c r="T278" i="12" s="1"/>
  <c r="U278" i="12" s="1"/>
  <c r="R274" i="12"/>
  <c r="T274" i="12" s="1"/>
  <c r="U274" i="12" s="1"/>
  <c r="R269" i="12"/>
  <c r="T269" i="12" s="1"/>
  <c r="U269" i="12" s="1"/>
  <c r="R259" i="12"/>
  <c r="R253" i="12"/>
  <c r="T253" i="12" s="1"/>
  <c r="U253" i="12" s="1"/>
  <c r="R247" i="12"/>
  <c r="R243" i="12"/>
  <c r="T243" i="12" s="1"/>
  <c r="U243" i="12" s="1"/>
  <c r="R236" i="12"/>
  <c r="T236" i="12" s="1"/>
  <c r="U236" i="12" s="1"/>
  <c r="R228" i="12"/>
  <c r="T228" i="12" s="1"/>
  <c r="U228" i="12" s="1"/>
  <c r="R224" i="12"/>
  <c r="R216" i="12"/>
  <c r="T216" i="12" s="1"/>
  <c r="U216" i="12" s="1"/>
  <c r="R210" i="12"/>
  <c r="R204" i="12"/>
  <c r="R199" i="12"/>
  <c r="T199" i="12" s="1"/>
  <c r="U199" i="12" s="1"/>
  <c r="R194" i="12"/>
  <c r="T194" i="12" s="1"/>
  <c r="U194" i="12" s="1"/>
  <c r="R192" i="12"/>
  <c r="R190" i="12"/>
  <c r="R187" i="12"/>
  <c r="R185" i="12"/>
  <c r="T185" i="12" s="1"/>
  <c r="U185" i="12" s="1"/>
  <c r="R183" i="12"/>
  <c r="R180" i="12"/>
  <c r="R176" i="12"/>
  <c r="R173" i="12"/>
  <c r="T173" i="12" s="1"/>
  <c r="U173" i="12" s="1"/>
  <c r="R504" i="12"/>
  <c r="T504" i="12" s="1"/>
  <c r="U504" i="12" s="1"/>
  <c r="R490" i="12"/>
  <c r="T490" i="12" s="1"/>
  <c r="U490" i="12" s="1"/>
  <c r="R483" i="12"/>
  <c r="T483" i="12" s="1"/>
  <c r="U483" i="12" s="1"/>
  <c r="R478" i="12"/>
  <c r="R473" i="12"/>
  <c r="R467" i="12"/>
  <c r="R461" i="12"/>
  <c r="R456" i="12"/>
  <c r="T456" i="12" s="1"/>
  <c r="U456" i="12" s="1"/>
  <c r="R452" i="12"/>
  <c r="T452" i="12" s="1"/>
  <c r="U452" i="12" s="1"/>
  <c r="R448" i="12"/>
  <c r="T448" i="12" s="1"/>
  <c r="U448" i="12" s="1"/>
  <c r="R443" i="12"/>
  <c r="R438" i="12"/>
  <c r="T438" i="12" s="1"/>
  <c r="U438" i="12" s="1"/>
  <c r="R433" i="12"/>
  <c r="R429" i="12"/>
  <c r="R425" i="12"/>
  <c r="T425" i="12" s="1"/>
  <c r="U425" i="12" s="1"/>
  <c r="R421" i="12"/>
  <c r="R416" i="12"/>
  <c r="T416" i="12" s="1"/>
  <c r="U416" i="12" s="1"/>
  <c r="R412" i="12"/>
  <c r="R408" i="12"/>
  <c r="R404" i="12"/>
  <c r="R400" i="12"/>
  <c r="R396" i="12"/>
  <c r="R389" i="12"/>
  <c r="T389" i="12" s="1"/>
  <c r="U389" i="12" s="1"/>
  <c r="R381" i="12"/>
  <c r="T381" i="12" s="1"/>
  <c r="U381" i="12" s="1"/>
  <c r="R373" i="12"/>
  <c r="T373" i="12" s="1"/>
  <c r="U373" i="12" s="1"/>
  <c r="R365" i="12"/>
  <c r="T365" i="12" s="1"/>
  <c r="U365" i="12" s="1"/>
  <c r="R357" i="12"/>
  <c r="T357" i="12" s="1"/>
  <c r="U357" i="12" s="1"/>
  <c r="R349" i="12"/>
  <c r="T349" i="12" s="1"/>
  <c r="U349" i="12" s="1"/>
  <c r="R344" i="12"/>
  <c r="R339" i="12"/>
  <c r="T339" i="12" s="1"/>
  <c r="U339" i="12" s="1"/>
  <c r="R333" i="12"/>
  <c r="T333" i="12" s="1"/>
  <c r="U333" i="12" s="1"/>
  <c r="R329" i="12"/>
  <c r="T329" i="12" s="1"/>
  <c r="U329" i="12" s="1"/>
  <c r="R324" i="12"/>
  <c r="R320" i="12"/>
  <c r="R313" i="12"/>
  <c r="T313" i="12" s="1"/>
  <c r="U313" i="12" s="1"/>
  <c r="R309" i="12"/>
  <c r="T309" i="12" s="1"/>
  <c r="U309" i="12" s="1"/>
  <c r="R305" i="12"/>
  <c r="T305" i="12" s="1"/>
  <c r="U305" i="12" s="1"/>
  <c r="R301" i="12"/>
  <c r="T301" i="12" s="1"/>
  <c r="U301" i="12" s="1"/>
  <c r="R296" i="12"/>
  <c r="T296" i="12" s="1"/>
  <c r="U296" i="12" s="1"/>
  <c r="R292" i="12"/>
  <c r="R288" i="12"/>
  <c r="R284" i="12"/>
  <c r="R277" i="12"/>
  <c r="T277" i="12" s="1"/>
  <c r="U277" i="12" s="1"/>
  <c r="R273" i="12"/>
  <c r="R266" i="12"/>
  <c r="T266" i="12" s="1"/>
  <c r="U266" i="12" s="1"/>
  <c r="R258" i="12"/>
  <c r="T258" i="12" s="1"/>
  <c r="U258" i="12" s="1"/>
  <c r="R251" i="12"/>
  <c r="T251" i="12" s="1"/>
  <c r="U251" i="12" s="1"/>
  <c r="R246" i="12"/>
  <c r="T246" i="12" s="1"/>
  <c r="U246" i="12" s="1"/>
  <c r="R242" i="12"/>
  <c r="R234" i="12"/>
  <c r="R227" i="12"/>
  <c r="T227" i="12" s="1"/>
  <c r="U227" i="12" s="1"/>
  <c r="R223" i="12"/>
  <c r="R215" i="12"/>
  <c r="R209" i="12"/>
  <c r="T209" i="12" s="1"/>
  <c r="U209" i="12" s="1"/>
  <c r="R202" i="12"/>
  <c r="T202" i="12" s="1"/>
  <c r="U202" i="12" s="1"/>
  <c r="R198" i="12"/>
  <c r="T198" i="12" s="1"/>
  <c r="U198" i="12" s="1"/>
  <c r="R189" i="12"/>
  <c r="R182" i="12"/>
  <c r="R170" i="12"/>
  <c r="T170" i="12" s="1"/>
  <c r="U170" i="12" s="1"/>
  <c r="R168" i="12"/>
  <c r="T168" i="12" s="1"/>
  <c r="U168" i="12" s="1"/>
  <c r="R164" i="12"/>
  <c r="T164" i="12" s="1"/>
  <c r="U164" i="12" s="1"/>
  <c r="R155" i="12"/>
  <c r="T155" i="12" s="1"/>
  <c r="U155" i="12" s="1"/>
  <c r="R152" i="12"/>
  <c r="T152" i="12" s="1"/>
  <c r="U152" i="12" s="1"/>
  <c r="R149" i="12"/>
  <c r="T149" i="12" s="1"/>
  <c r="U149" i="12" s="1"/>
  <c r="R147" i="12"/>
  <c r="T147" i="12" s="1"/>
  <c r="U147" i="12" s="1"/>
  <c r="R145" i="12"/>
  <c r="R140" i="12"/>
  <c r="T140" i="12" s="1"/>
  <c r="U140" i="12" s="1"/>
  <c r="R138" i="12"/>
  <c r="T138" i="12" s="1"/>
  <c r="U138" i="12" s="1"/>
  <c r="R133" i="12"/>
  <c r="R131" i="12"/>
  <c r="R154" i="12"/>
  <c r="T154" i="12" s="1"/>
  <c r="U154" i="12" s="1"/>
  <c r="R175" i="12"/>
  <c r="R502" i="12"/>
  <c r="T502" i="12" s="1"/>
  <c r="U502" i="12" s="1"/>
  <c r="R477" i="12"/>
  <c r="R455" i="12"/>
  <c r="T455" i="12" s="1"/>
  <c r="U455" i="12" s="1"/>
  <c r="R437" i="12"/>
  <c r="R420" i="12"/>
  <c r="T420" i="12" s="1"/>
  <c r="U420" i="12" s="1"/>
  <c r="R403" i="12"/>
  <c r="T403" i="12" s="1"/>
  <c r="U403" i="12" s="1"/>
  <c r="R378" i="12"/>
  <c r="T378" i="12" s="1"/>
  <c r="U378" i="12" s="1"/>
  <c r="R348" i="12"/>
  <c r="T348" i="12" s="1"/>
  <c r="U348" i="12" s="1"/>
  <c r="R328" i="12"/>
  <c r="R308" i="12"/>
  <c r="R291" i="12"/>
  <c r="T291" i="12" s="1"/>
  <c r="U291" i="12" s="1"/>
  <c r="R271" i="12"/>
  <c r="R245" i="12"/>
  <c r="T245" i="12" s="1"/>
  <c r="U245" i="12" s="1"/>
  <c r="R221" i="12"/>
  <c r="T221" i="12" s="1"/>
  <c r="U221" i="12" s="1"/>
  <c r="R196" i="12"/>
  <c r="T196" i="12" s="1"/>
  <c r="U196" i="12" s="1"/>
  <c r="R165" i="12"/>
  <c r="T165" i="12" s="1"/>
  <c r="U165" i="12" s="1"/>
  <c r="R161" i="12"/>
  <c r="R159" i="12"/>
  <c r="T159" i="12" s="1"/>
  <c r="U159" i="12" s="1"/>
  <c r="R157" i="12"/>
  <c r="T157" i="12" s="1"/>
  <c r="U157" i="12" s="1"/>
  <c r="R144" i="12"/>
  <c r="T144" i="12" s="1"/>
  <c r="U144" i="12" s="1"/>
  <c r="R197" i="12"/>
  <c r="T197" i="12" s="1"/>
  <c r="U197" i="12" s="1"/>
  <c r="R212" i="12"/>
  <c r="R314" i="12"/>
  <c r="R317" i="12"/>
  <c r="T317" i="12" s="1"/>
  <c r="U317" i="12" s="1"/>
  <c r="R496" i="12"/>
  <c r="T496" i="12" s="1"/>
  <c r="U496" i="12" s="1"/>
  <c r="R470" i="12"/>
  <c r="T470" i="12" s="1"/>
  <c r="U470" i="12" s="1"/>
  <c r="R451" i="12"/>
  <c r="T451" i="12" s="1"/>
  <c r="U451" i="12" s="1"/>
  <c r="R432" i="12"/>
  <c r="T432" i="12" s="1"/>
  <c r="U432" i="12" s="1"/>
  <c r="R415" i="12"/>
  <c r="R399" i="12"/>
  <c r="T399" i="12" s="1"/>
  <c r="U399" i="12" s="1"/>
  <c r="R370" i="12"/>
  <c r="R343" i="12"/>
  <c r="T343" i="12" s="1"/>
  <c r="U343" i="12" s="1"/>
  <c r="R323" i="12"/>
  <c r="T323" i="12" s="1"/>
  <c r="U323" i="12" s="1"/>
  <c r="R304" i="12"/>
  <c r="R287" i="12"/>
  <c r="T287" i="12" s="1"/>
  <c r="U287" i="12" s="1"/>
  <c r="R263" i="12"/>
  <c r="R238" i="12"/>
  <c r="T238" i="12" s="1"/>
  <c r="U238" i="12" s="1"/>
  <c r="R213" i="12"/>
  <c r="T213" i="12" s="1"/>
  <c r="U213" i="12" s="1"/>
  <c r="R191" i="12"/>
  <c r="T191" i="12" s="1"/>
  <c r="U191" i="12" s="1"/>
  <c r="R184" i="12"/>
  <c r="R153" i="12"/>
  <c r="T153" i="12" s="1"/>
  <c r="U153" i="12" s="1"/>
  <c r="R146" i="12"/>
  <c r="T146" i="12" s="1"/>
  <c r="U146" i="12" s="1"/>
  <c r="R135" i="12"/>
  <c r="T135" i="12" s="1"/>
  <c r="U135" i="12" s="1"/>
  <c r="R132" i="12"/>
  <c r="T132" i="12" s="1"/>
  <c r="U132" i="12" s="1"/>
  <c r="R268" i="12"/>
  <c r="T268" i="12" s="1"/>
  <c r="U268" i="12" s="1"/>
  <c r="R489" i="12"/>
  <c r="R466" i="12"/>
  <c r="R447" i="12"/>
  <c r="R428" i="12"/>
  <c r="T428" i="12" s="1"/>
  <c r="U428" i="12" s="1"/>
  <c r="R411" i="12"/>
  <c r="T411" i="12" s="1"/>
  <c r="U411" i="12" s="1"/>
  <c r="R394" i="12"/>
  <c r="T394" i="12" s="1"/>
  <c r="U394" i="12" s="1"/>
  <c r="R362" i="12"/>
  <c r="R338" i="12"/>
  <c r="T338" i="12" s="1"/>
  <c r="U338" i="12" s="1"/>
  <c r="R319" i="12"/>
  <c r="T319" i="12" s="1"/>
  <c r="U319" i="12" s="1"/>
  <c r="R300" i="12"/>
  <c r="T300" i="12" s="1"/>
  <c r="U300" i="12" s="1"/>
  <c r="R280" i="12"/>
  <c r="T280" i="12" s="1"/>
  <c r="U280" i="12" s="1"/>
  <c r="R257" i="12"/>
  <c r="T257" i="12" s="1"/>
  <c r="U257" i="12" s="1"/>
  <c r="R231" i="12"/>
  <c r="R208" i="12"/>
  <c r="T208" i="12" s="1"/>
  <c r="U208" i="12" s="1"/>
  <c r="R193" i="12"/>
  <c r="T193" i="12" s="1"/>
  <c r="U193" i="12" s="1"/>
  <c r="R186" i="12"/>
  <c r="R167" i="12"/>
  <c r="T167" i="12" s="1"/>
  <c r="U167" i="12" s="1"/>
  <c r="R162" i="12"/>
  <c r="T162" i="12" s="1"/>
  <c r="U162" i="12" s="1"/>
  <c r="R160" i="12"/>
  <c r="T160" i="12" s="1"/>
  <c r="U160" i="12" s="1"/>
  <c r="R158" i="12"/>
  <c r="T158" i="12" s="1"/>
  <c r="U158" i="12" s="1"/>
  <c r="R156" i="12"/>
  <c r="T156" i="12" s="1"/>
  <c r="U156" i="12" s="1"/>
  <c r="R148" i="12"/>
  <c r="T148" i="12" s="1"/>
  <c r="U148" i="12" s="1"/>
  <c r="R218" i="12"/>
  <c r="R233" i="12"/>
  <c r="R282" i="12"/>
  <c r="R341" i="12"/>
  <c r="T341" i="12" s="1"/>
  <c r="U341" i="12" s="1"/>
  <c r="R355" i="12"/>
  <c r="T355" i="12" s="1"/>
  <c r="U355" i="12" s="1"/>
  <c r="R363" i="12"/>
  <c r="T363" i="12" s="1"/>
  <c r="U363" i="12" s="1"/>
  <c r="R371" i="12"/>
  <c r="T371" i="12" s="1"/>
  <c r="U371" i="12" s="1"/>
  <c r="R379" i="12"/>
  <c r="T379" i="12" s="1"/>
  <c r="U379" i="12" s="1"/>
  <c r="R387" i="12"/>
  <c r="T387" i="12" s="1"/>
  <c r="U387" i="12" s="1"/>
  <c r="R395" i="12"/>
  <c r="T395" i="12" s="1"/>
  <c r="U395" i="12" s="1"/>
  <c r="R471" i="12"/>
  <c r="R476" i="12"/>
  <c r="T476" i="12" s="1"/>
  <c r="U476" i="12" s="1"/>
  <c r="R492" i="12"/>
  <c r="T492" i="12" s="1"/>
  <c r="U492" i="12" s="1"/>
  <c r="R482" i="12"/>
  <c r="R407" i="12"/>
  <c r="T407" i="12" s="1"/>
  <c r="U407" i="12" s="1"/>
  <c r="R312" i="12"/>
  <c r="T312" i="12" s="1"/>
  <c r="U312" i="12" s="1"/>
  <c r="R226" i="12"/>
  <c r="R283" i="12"/>
  <c r="R336" i="12"/>
  <c r="T336" i="12" s="1"/>
  <c r="U336" i="12" s="1"/>
  <c r="R351" i="12"/>
  <c r="T351" i="12" s="1"/>
  <c r="U351" i="12" s="1"/>
  <c r="R356" i="12"/>
  <c r="T356" i="12" s="1"/>
  <c r="U356" i="12" s="1"/>
  <c r="R376" i="12"/>
  <c r="T376" i="12" s="1"/>
  <c r="U376" i="12" s="1"/>
  <c r="R383" i="12"/>
  <c r="T383" i="12" s="1"/>
  <c r="U383" i="12" s="1"/>
  <c r="R388" i="12"/>
  <c r="T388" i="12" s="1"/>
  <c r="U388" i="12" s="1"/>
  <c r="R484" i="12"/>
  <c r="T484" i="12" s="1"/>
  <c r="U484" i="12" s="1"/>
  <c r="R495" i="12"/>
  <c r="R464" i="12"/>
  <c r="T464" i="12" s="1"/>
  <c r="U464" i="12" s="1"/>
  <c r="R479" i="12"/>
  <c r="R460" i="12"/>
  <c r="T460" i="12" s="1"/>
  <c r="U460" i="12" s="1"/>
  <c r="R386" i="12"/>
  <c r="R295" i="12"/>
  <c r="T295" i="12" s="1"/>
  <c r="U295" i="12" s="1"/>
  <c r="R201" i="12"/>
  <c r="T201" i="12" s="1"/>
  <c r="U201" i="12" s="1"/>
  <c r="R177" i="12"/>
  <c r="R232" i="12"/>
  <c r="T232" i="12" s="1"/>
  <c r="U232" i="12" s="1"/>
  <c r="R368" i="12"/>
  <c r="T368" i="12" s="1"/>
  <c r="U368" i="12" s="1"/>
  <c r="R375" i="12"/>
  <c r="T375" i="12" s="1"/>
  <c r="U375" i="12" s="1"/>
  <c r="R380" i="12"/>
  <c r="T380" i="12" s="1"/>
  <c r="U380" i="12" s="1"/>
  <c r="R507" i="12"/>
  <c r="T507" i="12" s="1"/>
  <c r="U507" i="12" s="1"/>
  <c r="R442" i="12"/>
  <c r="R354" i="12"/>
  <c r="T354" i="12" s="1"/>
  <c r="U354" i="12" s="1"/>
  <c r="R276" i="12"/>
  <c r="T276" i="12" s="1"/>
  <c r="U276" i="12" s="1"/>
  <c r="R151" i="12"/>
  <c r="T151" i="12" s="1"/>
  <c r="U151" i="12" s="1"/>
  <c r="R217" i="12"/>
  <c r="T217" i="12" s="1"/>
  <c r="U217" i="12" s="1"/>
  <c r="R360" i="12"/>
  <c r="T360" i="12" s="1"/>
  <c r="U360" i="12" s="1"/>
  <c r="R367" i="12"/>
  <c r="T367" i="12" s="1"/>
  <c r="U367" i="12" s="1"/>
  <c r="R372" i="12"/>
  <c r="T372" i="12" s="1"/>
  <c r="U372" i="12" s="1"/>
  <c r="R392" i="12"/>
  <c r="T392" i="12" s="1"/>
  <c r="U392" i="12" s="1"/>
  <c r="R463" i="12"/>
  <c r="T463" i="12" s="1"/>
  <c r="U463" i="12" s="1"/>
  <c r="R472" i="12"/>
  <c r="T472" i="12" s="1"/>
  <c r="U472" i="12" s="1"/>
  <c r="R503" i="12"/>
  <c r="T503" i="12" s="1"/>
  <c r="U503" i="12" s="1"/>
  <c r="R424" i="12"/>
  <c r="T424" i="12" s="1"/>
  <c r="U424" i="12" s="1"/>
  <c r="R332" i="12"/>
  <c r="T332" i="12" s="1"/>
  <c r="U332" i="12" s="1"/>
  <c r="R249" i="12"/>
  <c r="T249" i="12" s="1"/>
  <c r="U249" i="12" s="1"/>
  <c r="R142" i="12"/>
  <c r="T142" i="12" s="1"/>
  <c r="U142" i="12" s="1"/>
  <c r="R139" i="12"/>
  <c r="R136" i="12"/>
  <c r="T136" i="12" s="1"/>
  <c r="U136" i="12" s="1"/>
  <c r="R316" i="12"/>
  <c r="R347" i="12"/>
  <c r="T347" i="12" s="1"/>
  <c r="U347" i="12" s="1"/>
  <c r="R352" i="12"/>
  <c r="T352" i="12" s="1"/>
  <c r="U352" i="12" s="1"/>
  <c r="R359" i="12"/>
  <c r="T359" i="12" s="1"/>
  <c r="U359" i="12" s="1"/>
  <c r="R364" i="12"/>
  <c r="T364" i="12" s="1"/>
  <c r="U364" i="12" s="1"/>
  <c r="R384" i="12"/>
  <c r="T384" i="12" s="1"/>
  <c r="U384" i="12" s="1"/>
  <c r="R391" i="12"/>
  <c r="T391" i="12" s="1"/>
  <c r="U391" i="12" s="1"/>
  <c r="T406" i="12"/>
  <c r="U406" i="12" s="1"/>
  <c r="R487" i="12"/>
  <c r="R500" i="12"/>
  <c r="T500" i="12" s="1"/>
  <c r="U500" i="12" s="1"/>
  <c r="T475" i="12"/>
  <c r="U475" i="12" s="1"/>
  <c r="T131" i="12"/>
  <c r="U131" i="12" s="1"/>
  <c r="T358" i="12"/>
  <c r="U358" i="12" s="1"/>
  <c r="T390" i="12"/>
  <c r="U390" i="12" s="1"/>
  <c r="T297" i="12"/>
  <c r="U297" i="12" s="1"/>
  <c r="T489" i="12"/>
  <c r="U489" i="12" s="1"/>
  <c r="T382" i="12"/>
  <c r="U382" i="12" s="1"/>
  <c r="T461" i="12"/>
  <c r="U461" i="12" s="1"/>
  <c r="T430" i="12"/>
  <c r="U430" i="12" s="1"/>
  <c r="T366" i="12"/>
  <c r="U366" i="12" s="1"/>
  <c r="T396" i="12"/>
  <c r="U396" i="12" s="1"/>
  <c r="T449" i="12"/>
  <c r="U449" i="12" s="1"/>
  <c r="T303" i="12"/>
  <c r="U303" i="12" s="1"/>
  <c r="T344" i="12"/>
  <c r="U344" i="12" s="1"/>
  <c r="T386" i="12"/>
  <c r="U386" i="12" s="1"/>
  <c r="T431" i="12"/>
  <c r="U431" i="12" s="1"/>
  <c r="R130" i="12"/>
  <c r="T130" i="12" s="1"/>
  <c r="U130" i="12" s="1"/>
  <c r="T415" i="12"/>
  <c r="U415" i="12" s="1"/>
  <c r="T491" i="12"/>
  <c r="U491" i="12" s="1"/>
  <c r="R128" i="12"/>
  <c r="T128" i="12" s="1"/>
  <c r="U128" i="12" s="1"/>
  <c r="T362" i="12"/>
  <c r="U362" i="12" s="1"/>
  <c r="T421" i="12"/>
  <c r="U421" i="12" s="1"/>
  <c r="T447" i="12"/>
  <c r="U447" i="12" s="1"/>
  <c r="T427" i="12"/>
  <c r="U427" i="12" s="1"/>
  <c r="R172" i="12"/>
  <c r="T172" i="12" s="1"/>
  <c r="U172" i="12" s="1"/>
  <c r="T210" i="12"/>
  <c r="U210" i="12" s="1"/>
  <c r="R235" i="12"/>
  <c r="T235" i="12" s="1"/>
  <c r="U235" i="12" s="1"/>
  <c r="T259" i="12"/>
  <c r="U259" i="12" s="1"/>
  <c r="T285" i="12"/>
  <c r="U285" i="12" s="1"/>
  <c r="T320" i="12"/>
  <c r="U320" i="12" s="1"/>
  <c r="R435" i="12"/>
  <c r="T435" i="12" s="1"/>
  <c r="U435" i="12" s="1"/>
  <c r="T133" i="12"/>
  <c r="U133" i="12" s="1"/>
  <c r="T293" i="12"/>
  <c r="U293" i="12" s="1"/>
  <c r="T342" i="12"/>
  <c r="U342" i="12" s="1"/>
  <c r="R334" i="12"/>
  <c r="T161" i="12"/>
  <c r="U161" i="12" s="1"/>
  <c r="R205" i="12"/>
  <c r="T205" i="12" s="1"/>
  <c r="U205" i="12" s="1"/>
  <c r="R229" i="12"/>
  <c r="R239" i="12"/>
  <c r="T239" i="12" s="1"/>
  <c r="U239" i="12" s="1"/>
  <c r="R250" i="12"/>
  <c r="T250" i="12" s="1"/>
  <c r="U250" i="12" s="1"/>
  <c r="R267" i="12"/>
  <c r="T267" i="12" s="1"/>
  <c r="U267" i="12" s="1"/>
  <c r="T469" i="12"/>
  <c r="U469" i="12" s="1"/>
  <c r="T478" i="12"/>
  <c r="U478" i="12" s="1"/>
  <c r="T302" i="12"/>
  <c r="U302" i="12" s="1"/>
  <c r="T286" i="12"/>
  <c r="U286" i="12" s="1"/>
  <c r="T487" i="12"/>
  <c r="U487" i="12" s="1"/>
  <c r="T410" i="12"/>
  <c r="U410" i="12" s="1"/>
  <c r="T443" i="12"/>
  <c r="U443" i="12" s="1"/>
  <c r="T437" i="12"/>
  <c r="U437" i="12" s="1"/>
  <c r="T473" i="12"/>
  <c r="U473" i="12" s="1"/>
  <c r="T408" i="12"/>
  <c r="U408" i="12" s="1"/>
  <c r="T418" i="12"/>
  <c r="U418" i="12" s="1"/>
  <c r="T477" i="12"/>
  <c r="U477" i="12" s="1"/>
  <c r="T139" i="12"/>
  <c r="U139" i="12" s="1"/>
  <c r="R220" i="12"/>
  <c r="T220" i="12" s="1"/>
  <c r="U220" i="12" s="1"/>
  <c r="T316" i="12"/>
  <c r="U316" i="12" s="1"/>
  <c r="R281" i="12"/>
  <c r="T281" i="12" s="1"/>
  <c r="U281" i="12" s="1"/>
  <c r="R264" i="12"/>
  <c r="T264" i="12" s="1"/>
  <c r="U264" i="12" s="1"/>
  <c r="R252" i="12"/>
  <c r="T252" i="12" s="1"/>
  <c r="U252" i="12" s="1"/>
  <c r="R493" i="12"/>
  <c r="T493" i="12" s="1"/>
  <c r="U493" i="12" s="1"/>
  <c r="R457" i="12"/>
  <c r="R299" i="12"/>
  <c r="T299" i="12" s="1"/>
  <c r="U299" i="12" s="1"/>
  <c r="T204" i="12"/>
  <c r="U204" i="12" s="1"/>
  <c r="T231" i="12"/>
  <c r="U231" i="12" s="1"/>
  <c r="T308" i="12"/>
  <c r="U308" i="12" s="1"/>
  <c r="R137" i="12"/>
  <c r="T137" i="12" s="1"/>
  <c r="U137" i="12" s="1"/>
  <c r="T328" i="12"/>
  <c r="U328" i="12" s="1"/>
  <c r="T412" i="12"/>
  <c r="U412" i="12" s="1"/>
  <c r="T442" i="12"/>
  <c r="U442" i="12" s="1"/>
  <c r="T370" i="12"/>
  <c r="U370" i="12" s="1"/>
  <c r="T439" i="12"/>
  <c r="U439" i="12" s="1"/>
  <c r="T400" i="12"/>
  <c r="U400" i="12" s="1"/>
  <c r="R127" i="12"/>
  <c r="T127" i="12" s="1"/>
  <c r="U127" i="12" s="1"/>
  <c r="T350" i="12"/>
  <c r="U350" i="12" s="1"/>
  <c r="T429" i="12"/>
  <c r="U429" i="12" s="1"/>
  <c r="T499" i="12"/>
  <c r="U499" i="12" s="1"/>
  <c r="R150" i="12"/>
  <c r="T150" i="12" s="1"/>
  <c r="U150" i="12" s="1"/>
  <c r="T206" i="12"/>
  <c r="U206" i="12" s="1"/>
  <c r="R222" i="12"/>
  <c r="T222" i="12" s="1"/>
  <c r="U222" i="12" s="1"/>
  <c r="R240" i="12"/>
  <c r="T240" i="12" s="1"/>
  <c r="U240" i="12" s="1"/>
  <c r="T279" i="12"/>
  <c r="U279" i="12" s="1"/>
  <c r="T322" i="12"/>
  <c r="U322" i="12" s="1"/>
  <c r="R446" i="12"/>
  <c r="R255" i="12"/>
  <c r="R134" i="12"/>
  <c r="T134" i="12" s="1"/>
  <c r="U134" i="12" s="1"/>
  <c r="R485" i="12"/>
  <c r="T485" i="12" s="1"/>
  <c r="U485" i="12" s="1"/>
  <c r="R326" i="12"/>
  <c r="T145" i="12"/>
  <c r="U145" i="12" s="1"/>
  <c r="R179" i="12"/>
  <c r="T179" i="12" s="1"/>
  <c r="U179" i="12" s="1"/>
  <c r="T212" i="12"/>
  <c r="U212" i="12" s="1"/>
  <c r="T233" i="12"/>
  <c r="U233" i="12" s="1"/>
  <c r="T247" i="12"/>
  <c r="U247" i="12" s="1"/>
  <c r="R272" i="12"/>
  <c r="T272" i="12" s="1"/>
  <c r="U272" i="12" s="1"/>
  <c r="T479" i="12"/>
  <c r="U479" i="12" s="1"/>
  <c r="T346" i="12"/>
  <c r="U346" i="12" s="1"/>
  <c r="T402" i="12"/>
  <c r="U402" i="12" s="1"/>
  <c r="T466" i="12"/>
  <c r="U466" i="12" s="1"/>
  <c r="T433" i="12"/>
  <c r="U433" i="12" s="1"/>
  <c r="T505" i="12"/>
  <c r="U505" i="12" s="1"/>
  <c r="R214" i="12"/>
  <c r="Z214" i="12" s="1"/>
  <c r="T242" i="12"/>
  <c r="U242" i="12" s="1"/>
  <c r="T304" i="12"/>
  <c r="U304" i="12" s="1"/>
  <c r="R501" i="12"/>
  <c r="T501" i="12" s="1"/>
  <c r="U501" i="12" s="1"/>
  <c r="R143" i="12"/>
  <c r="T143" i="12" s="1"/>
  <c r="U143" i="12" s="1"/>
  <c r="R207" i="12"/>
  <c r="T207" i="12" s="1"/>
  <c r="U207" i="12" s="1"/>
  <c r="T271" i="12"/>
  <c r="U271" i="12" s="1"/>
  <c r="T310" i="12"/>
  <c r="U310" i="12" s="1"/>
  <c r="R441" i="12"/>
  <c r="T441" i="12" s="1"/>
  <c r="U441" i="12" s="1"/>
  <c r="T218" i="12"/>
  <c r="U218" i="12" s="1"/>
  <c r="R256" i="12"/>
  <c r="T256" i="12" s="1"/>
  <c r="U256" i="12" s="1"/>
  <c r="T283" i="12"/>
  <c r="U283" i="12" s="1"/>
  <c r="T324" i="12"/>
  <c r="U324" i="12" s="1"/>
  <c r="T234" i="12"/>
  <c r="U234" i="12" s="1"/>
  <c r="T471" i="12"/>
  <c r="U471" i="12" s="1"/>
  <c r="T482" i="12"/>
  <c r="U482" i="12" s="1"/>
  <c r="T223" i="12"/>
  <c r="U223" i="12" s="1"/>
  <c r="T290" i="12"/>
  <c r="U290" i="12" s="1"/>
  <c r="T187" i="12"/>
  <c r="U187" i="12" s="1"/>
  <c r="T183" i="12"/>
  <c r="U183" i="12" s="1"/>
  <c r="T495" i="12"/>
  <c r="U495" i="12" s="1"/>
  <c r="R126" i="12"/>
  <c r="T126" i="12" s="1"/>
  <c r="U126" i="12" s="1"/>
  <c r="T426" i="12"/>
  <c r="U426" i="12" s="1"/>
  <c r="R129" i="12"/>
  <c r="T129" i="12" s="1"/>
  <c r="U129" i="12" s="1"/>
  <c r="T404" i="12"/>
  <c r="U404" i="12" s="1"/>
  <c r="T445" i="12"/>
  <c r="U445" i="12" s="1"/>
  <c r="T226" i="12"/>
  <c r="U226" i="12" s="1"/>
  <c r="T263" i="12"/>
  <c r="U263" i="12" s="1"/>
  <c r="T314" i="12"/>
  <c r="U314" i="12" s="1"/>
  <c r="R419" i="12"/>
  <c r="T419" i="12" s="1"/>
  <c r="U419" i="12" s="1"/>
  <c r="R265" i="12"/>
  <c r="Z265" i="12" s="1"/>
  <c r="R188" i="12"/>
  <c r="T188" i="12" s="1"/>
  <c r="U188" i="12" s="1"/>
  <c r="T273" i="12"/>
  <c r="U273" i="12" s="1"/>
  <c r="T318" i="12"/>
  <c r="U318" i="12" s="1"/>
  <c r="R261" i="12"/>
  <c r="T261" i="12" s="1"/>
  <c r="U261" i="12" s="1"/>
  <c r="R178" i="12"/>
  <c r="R166" i="12"/>
  <c r="T166" i="12" s="1"/>
  <c r="U166" i="12" s="1"/>
  <c r="R203" i="12"/>
  <c r="T203" i="12" s="1"/>
  <c r="U203" i="12" s="1"/>
  <c r="T224" i="12"/>
  <c r="U224" i="12" s="1"/>
  <c r="R241" i="12"/>
  <c r="T241" i="12" s="1"/>
  <c r="U241" i="12" s="1"/>
  <c r="R262" i="12"/>
  <c r="T262" i="12" s="1"/>
  <c r="U262" i="12" s="1"/>
  <c r="R141" i="12"/>
  <c r="T141" i="12" s="1"/>
  <c r="U141" i="12" s="1"/>
  <c r="T211" i="12"/>
  <c r="U211" i="12" s="1"/>
  <c r="T467" i="12"/>
  <c r="U467" i="12" s="1"/>
  <c r="T174" i="12"/>
  <c r="U174" i="12" s="1"/>
  <c r="T219" i="12"/>
  <c r="U219" i="12" s="1"/>
  <c r="T215" i="12"/>
  <c r="U215" i="12" s="1"/>
  <c r="T282" i="12"/>
  <c r="U282" i="12" s="1"/>
  <c r="T177" i="12"/>
  <c r="U177" i="12" s="1"/>
  <c r="T182" i="12"/>
  <c r="U182" i="12" s="1"/>
  <c r="T292" i="12"/>
  <c r="U292" i="12" s="1"/>
  <c r="T186" i="12"/>
  <c r="U186" i="12" s="1"/>
  <c r="T184" i="12"/>
  <c r="U184" i="12" s="1"/>
  <c r="T176" i="12"/>
  <c r="U176" i="12" s="1"/>
  <c r="T190" i="12"/>
  <c r="U190" i="12" s="1"/>
  <c r="T244" i="12"/>
  <c r="U244" i="12" s="1"/>
  <c r="T230" i="12"/>
  <c r="U230" i="12" s="1"/>
  <c r="T288" i="12"/>
  <c r="U288" i="12" s="1"/>
  <c r="T192" i="12"/>
  <c r="U192" i="12" s="1"/>
  <c r="T175" i="12"/>
  <c r="U175" i="12" s="1"/>
  <c r="T181" i="12"/>
  <c r="U181" i="12" s="1"/>
  <c r="T465" i="12"/>
  <c r="U465" i="12" s="1"/>
  <c r="T298" i="12"/>
  <c r="U298" i="12" s="1"/>
  <c r="T284" i="12"/>
  <c r="U284" i="12" s="1"/>
  <c r="T178" i="12"/>
  <c r="U178" i="12" s="1"/>
  <c r="T189" i="12"/>
  <c r="U189" i="12" s="1"/>
  <c r="T180" i="12"/>
  <c r="U180" i="12" s="1"/>
  <c r="R2" i="12"/>
  <c r="T2" i="12" s="1"/>
  <c r="U2" i="12" s="1"/>
  <c r="R122" i="12"/>
  <c r="T122" i="12" s="1"/>
  <c r="U122" i="12" s="1"/>
  <c r="R118" i="12"/>
  <c r="T118" i="12" s="1"/>
  <c r="U118" i="12" s="1"/>
  <c r="R114" i="12"/>
  <c r="T114" i="12" s="1"/>
  <c r="U114" i="12" s="1"/>
  <c r="R110" i="12"/>
  <c r="T110" i="12" s="1"/>
  <c r="U110" i="12" s="1"/>
  <c r="R106" i="12"/>
  <c r="T106" i="12" s="1"/>
  <c r="U106" i="12" s="1"/>
  <c r="R102" i="12"/>
  <c r="T102" i="12" s="1"/>
  <c r="U102" i="12" s="1"/>
  <c r="R98" i="12"/>
  <c r="T98" i="12" s="1"/>
  <c r="U98" i="12" s="1"/>
  <c r="R94" i="12"/>
  <c r="T94" i="12" s="1"/>
  <c r="U94" i="12" s="1"/>
  <c r="R90" i="12"/>
  <c r="T90" i="12" s="1"/>
  <c r="U90" i="12" s="1"/>
  <c r="R86" i="12"/>
  <c r="T86" i="12" s="1"/>
  <c r="U86" i="12" s="1"/>
  <c r="R82" i="12"/>
  <c r="T82" i="12" s="1"/>
  <c r="U82" i="12" s="1"/>
  <c r="R78" i="12"/>
  <c r="T78" i="12" s="1"/>
  <c r="U78" i="12" s="1"/>
  <c r="R74" i="12"/>
  <c r="T74" i="12" s="1"/>
  <c r="U74" i="12" s="1"/>
  <c r="R70" i="12"/>
  <c r="T70" i="12" s="1"/>
  <c r="U70" i="12" s="1"/>
  <c r="R66" i="12"/>
  <c r="T66" i="12" s="1"/>
  <c r="U66" i="12" s="1"/>
  <c r="R62" i="12"/>
  <c r="T62" i="12" s="1"/>
  <c r="U62" i="12" s="1"/>
  <c r="R58" i="12"/>
  <c r="T58" i="12" s="1"/>
  <c r="U58" i="12" s="1"/>
  <c r="R54" i="12"/>
  <c r="T54" i="12" s="1"/>
  <c r="U54" i="12" s="1"/>
  <c r="R50" i="12"/>
  <c r="T50" i="12" s="1"/>
  <c r="U50" i="12" s="1"/>
  <c r="R46" i="12"/>
  <c r="T46" i="12" s="1"/>
  <c r="U46" i="12" s="1"/>
  <c r="R42" i="12"/>
  <c r="T42" i="12" s="1"/>
  <c r="U42" i="12" s="1"/>
  <c r="R38" i="12"/>
  <c r="T38" i="12" s="1"/>
  <c r="U38" i="12" s="1"/>
  <c r="R34" i="12"/>
  <c r="T34" i="12" s="1"/>
  <c r="U34" i="12" s="1"/>
  <c r="R30" i="12"/>
  <c r="T30" i="12" s="1"/>
  <c r="U30" i="12" s="1"/>
  <c r="R26" i="12"/>
  <c r="T26" i="12" s="1"/>
  <c r="U26" i="12" s="1"/>
  <c r="R22" i="12"/>
  <c r="T22" i="12" s="1"/>
  <c r="U22" i="12" s="1"/>
  <c r="R18" i="12"/>
  <c r="T18" i="12" s="1"/>
  <c r="U18" i="12" s="1"/>
  <c r="R14" i="12"/>
  <c r="T14" i="12" s="1"/>
  <c r="U14" i="12" s="1"/>
  <c r="R10" i="12"/>
  <c r="T10" i="12" s="1"/>
  <c r="U10" i="12" s="1"/>
  <c r="R6" i="12"/>
  <c r="T6" i="12" s="1"/>
  <c r="T446" i="12"/>
  <c r="U446" i="12" s="1"/>
  <c r="T457" i="12"/>
  <c r="U457" i="12" s="1"/>
  <c r="T334" i="12"/>
  <c r="U334" i="12" s="1"/>
  <c r="T26" i="1"/>
  <c r="T42" i="1"/>
  <c r="T43" i="1"/>
  <c r="U58" i="1"/>
  <c r="E58" i="1"/>
  <c r="T36" i="1"/>
  <c r="E45" i="1"/>
  <c r="T33" i="1"/>
  <c r="T52" i="1"/>
  <c r="R29" i="1"/>
  <c r="Q29" i="1" s="1"/>
  <c r="T35" i="1"/>
  <c r="T53" i="1"/>
  <c r="T23" i="1"/>
  <c r="T47" i="1"/>
  <c r="R37" i="1"/>
  <c r="Q37" i="1" s="1"/>
  <c r="E54" i="1"/>
  <c r="U54" i="1"/>
  <c r="E37" i="1"/>
  <c r="T41" i="1"/>
  <c r="T55" i="1"/>
  <c r="T27" i="1"/>
  <c r="T56" i="1"/>
  <c r="R54" i="1"/>
  <c r="Q54" i="1" s="1"/>
  <c r="T31" i="1"/>
  <c r="U37" i="1"/>
  <c r="T25" i="1"/>
  <c r="T49" i="1"/>
  <c r="T45" i="1"/>
  <c r="T39" i="1"/>
  <c r="T57" i="1"/>
  <c r="T51" i="1"/>
  <c r="B3" i="5"/>
  <c r="U6" i="12"/>
  <c r="S15" i="1"/>
  <c r="U15" i="1" s="1"/>
  <c r="S9" i="1"/>
  <c r="U9" i="1" s="1"/>
  <c r="S12" i="1"/>
  <c r="U12" i="1" s="1"/>
  <c r="S20" i="1"/>
  <c r="R20" i="1" s="1"/>
  <c r="Q20" i="1" s="1"/>
  <c r="S19" i="1"/>
  <c r="U19" i="1" s="1"/>
  <c r="S4" i="1"/>
  <c r="S7" i="1"/>
  <c r="U7" i="1" s="1"/>
  <c r="C1" i="5"/>
  <c r="E17" i="1"/>
  <c r="R17" i="1"/>
  <c r="Q17" i="1" s="1"/>
  <c r="E12" i="1"/>
  <c r="S3" i="1"/>
  <c r="S11" i="1"/>
  <c r="S22" i="1"/>
  <c r="S18" i="1"/>
  <c r="S14" i="1"/>
  <c r="S10" i="1"/>
  <c r="S6" i="1"/>
  <c r="S2" i="1"/>
  <c r="B1" i="12"/>
  <c r="S5" i="1"/>
  <c r="S8" i="1"/>
  <c r="S13" i="1"/>
  <c r="S16" i="1"/>
  <c r="S21" i="1"/>
  <c r="B5" i="5" l="1"/>
  <c r="S300" i="12"/>
  <c r="E300" i="12" s="1"/>
  <c r="S451" i="12"/>
  <c r="E451" i="12" s="1"/>
  <c r="S152" i="12"/>
  <c r="E152" i="12" s="1"/>
  <c r="S483" i="12"/>
  <c r="E483" i="12" s="1"/>
  <c r="S185" i="12"/>
  <c r="E185" i="12" s="1"/>
  <c r="S289" i="12"/>
  <c r="E289" i="12" s="1"/>
  <c r="S481" i="12"/>
  <c r="E481" i="12" s="1"/>
  <c r="S354" i="12"/>
  <c r="E354" i="12" s="1"/>
  <c r="S471" i="12"/>
  <c r="E471" i="12" s="1"/>
  <c r="S469" i="12"/>
  <c r="E469" i="12" s="1"/>
  <c r="S461" i="12"/>
  <c r="E461" i="12" s="1"/>
  <c r="Y186" i="12"/>
  <c r="Y209" i="12"/>
  <c r="X505" i="12"/>
  <c r="Y488" i="12"/>
  <c r="Y479" i="12"/>
  <c r="Y464" i="12"/>
  <c r="Y455" i="12"/>
  <c r="Y447" i="12"/>
  <c r="Y439" i="12"/>
  <c r="Y431" i="12"/>
  <c r="Y423" i="12"/>
  <c r="Y415" i="12"/>
  <c r="Y407" i="12"/>
  <c r="Y387" i="12"/>
  <c r="Y370" i="12"/>
  <c r="Y355" i="12"/>
  <c r="Y280" i="12"/>
  <c r="Y272" i="12"/>
  <c r="Z202" i="12"/>
  <c r="S202" i="12" s="1"/>
  <c r="E202" i="12" s="1"/>
  <c r="Y504" i="12"/>
  <c r="Y495" i="12"/>
  <c r="X457" i="12"/>
  <c r="X445" i="12"/>
  <c r="AA445" i="12" s="1"/>
  <c r="X435" i="12"/>
  <c r="AA435" i="12" s="1"/>
  <c r="X421" i="12"/>
  <c r="AA421" i="12" s="1"/>
  <c r="Y403" i="12"/>
  <c r="Y395" i="12"/>
  <c r="Y378" i="12"/>
  <c r="Y361" i="12"/>
  <c r="Y338" i="12"/>
  <c r="Y309" i="12"/>
  <c r="Y301" i="12"/>
  <c r="Y293" i="12"/>
  <c r="Y285" i="12"/>
  <c r="Y489" i="12"/>
  <c r="Y467" i="12"/>
  <c r="Y446" i="12"/>
  <c r="Y430" i="12"/>
  <c r="Y418" i="12"/>
  <c r="Y408" i="12"/>
  <c r="Y381" i="12"/>
  <c r="Y364" i="12"/>
  <c r="Y347" i="12"/>
  <c r="Y334" i="12"/>
  <c r="Y277" i="12"/>
  <c r="X170" i="12"/>
  <c r="Y130" i="12"/>
  <c r="Y487" i="12"/>
  <c r="Y465" i="12"/>
  <c r="Y450" i="12"/>
  <c r="Y436" i="12"/>
  <c r="Y412" i="12"/>
  <c r="X489" i="12"/>
  <c r="Y478" i="12"/>
  <c r="Y394" i="12"/>
  <c r="Y377" i="12"/>
  <c r="Y360" i="12"/>
  <c r="Y341" i="12"/>
  <c r="X326" i="12"/>
  <c r="Y306" i="12"/>
  <c r="Y298" i="12"/>
  <c r="Y290" i="12"/>
  <c r="Y196" i="12"/>
  <c r="Y181" i="12"/>
  <c r="Y486" i="12"/>
  <c r="X479" i="12"/>
  <c r="X460" i="12"/>
  <c r="X450" i="12"/>
  <c r="AA450" i="12" s="1"/>
  <c r="X442" i="12"/>
  <c r="AA442" i="12" s="1"/>
  <c r="X432" i="12"/>
  <c r="X420" i="12"/>
  <c r="AA420" i="12" s="1"/>
  <c r="X410" i="12"/>
  <c r="Y398" i="12"/>
  <c r="Y383" i="12"/>
  <c r="Y367" i="12"/>
  <c r="Y351" i="12"/>
  <c r="Y335" i="12"/>
  <c r="Y327" i="12"/>
  <c r="Y319" i="12"/>
  <c r="Y264" i="12"/>
  <c r="Y256" i="12"/>
  <c r="Y248" i="12"/>
  <c r="Y240" i="12"/>
  <c r="Y231" i="12"/>
  <c r="Y223" i="12"/>
  <c r="Y214" i="12"/>
  <c r="Y203" i="12"/>
  <c r="Z169" i="12"/>
  <c r="S169" i="12" s="1"/>
  <c r="E169" i="12" s="1"/>
  <c r="Y136" i="12"/>
  <c r="Y171" i="12"/>
  <c r="Y269" i="12"/>
  <c r="Y217" i="12"/>
  <c r="Y180" i="12"/>
  <c r="Y128" i="12"/>
  <c r="Y148" i="12"/>
  <c r="Y168" i="12"/>
  <c r="Y328" i="12"/>
  <c r="Y320" i="12"/>
  <c r="Y282" i="12"/>
  <c r="Y261" i="12"/>
  <c r="Y253" i="12"/>
  <c r="Y245" i="12"/>
  <c r="Y237" i="12"/>
  <c r="Y228" i="12"/>
  <c r="Y220" i="12"/>
  <c r="Y208" i="12"/>
  <c r="Y200" i="12"/>
  <c r="X177" i="12"/>
  <c r="Y152" i="12"/>
  <c r="Y138" i="12"/>
  <c r="Y153" i="12"/>
  <c r="Y135" i="12"/>
  <c r="Y161" i="12"/>
  <c r="Y184" i="12"/>
  <c r="Y165" i="12"/>
  <c r="Y187" i="12"/>
  <c r="Z384" i="12"/>
  <c r="S384" i="12" s="1"/>
  <c r="E384" i="12" s="1"/>
  <c r="X392" i="12"/>
  <c r="Z449" i="12"/>
  <c r="Z360" i="12"/>
  <c r="Z197" i="12"/>
  <c r="S197" i="12" s="1"/>
  <c r="E197" i="12" s="1"/>
  <c r="Z270" i="12"/>
  <c r="S270" i="12" s="1"/>
  <c r="E270" i="12" s="1"/>
  <c r="X352" i="12"/>
  <c r="Z429" i="12"/>
  <c r="Z472" i="12"/>
  <c r="Z314" i="12"/>
  <c r="S314" i="12" s="1"/>
  <c r="E314" i="12" s="1"/>
  <c r="Z336" i="12"/>
  <c r="S336" i="12" s="1"/>
  <c r="E336" i="12" s="1"/>
  <c r="Z406" i="12"/>
  <c r="Z453" i="12"/>
  <c r="S453" i="12" s="1"/>
  <c r="E453" i="12" s="1"/>
  <c r="Z481" i="12"/>
  <c r="Z445" i="12"/>
  <c r="Z298" i="12"/>
  <c r="Z427" i="12"/>
  <c r="S427" i="12" s="1"/>
  <c r="E427" i="12" s="1"/>
  <c r="Z447" i="12"/>
  <c r="Z482" i="12"/>
  <c r="Z292" i="12"/>
  <c r="Z408" i="12"/>
  <c r="X468" i="12"/>
  <c r="Z324" i="12"/>
  <c r="X226" i="12"/>
  <c r="Z343" i="12"/>
  <c r="S343" i="12" s="1"/>
  <c r="E343" i="12" s="1"/>
  <c r="Z158" i="12"/>
  <c r="S158" i="12" s="1"/>
  <c r="E158" i="12" s="1"/>
  <c r="Z308" i="12"/>
  <c r="Z325" i="12"/>
  <c r="S325" i="12" s="1"/>
  <c r="E325" i="12" s="1"/>
  <c r="Z313" i="12"/>
  <c r="S313" i="12" s="1"/>
  <c r="E313" i="12" s="1"/>
  <c r="Z346" i="12"/>
  <c r="Y501" i="12"/>
  <c r="X485" i="12"/>
  <c r="Y468" i="12"/>
  <c r="Y457" i="12"/>
  <c r="Y445" i="12"/>
  <c r="Y435" i="12"/>
  <c r="Y425" i="12"/>
  <c r="Y413" i="12"/>
  <c r="X402" i="12"/>
  <c r="Y380" i="12"/>
  <c r="Y353" i="12"/>
  <c r="Y276" i="12"/>
  <c r="Y211" i="12"/>
  <c r="X501" i="12"/>
  <c r="Y473" i="12"/>
  <c r="X447" i="12"/>
  <c r="AA447" i="12" s="1"/>
  <c r="X431" i="12"/>
  <c r="AA431" i="12" s="1"/>
  <c r="X415" i="12"/>
  <c r="Y397" i="12"/>
  <c r="Y376" i="12"/>
  <c r="Y356" i="12"/>
  <c r="Y311" i="12"/>
  <c r="Y299" i="12"/>
  <c r="Y289" i="12"/>
  <c r="Y188" i="12"/>
  <c r="Y462" i="12"/>
  <c r="Y438" i="12"/>
  <c r="Y420" i="12"/>
  <c r="Y406" i="12"/>
  <c r="Y369" i="12"/>
  <c r="Y349" i="12"/>
  <c r="Y316" i="12"/>
  <c r="Y179" i="12"/>
  <c r="Y126" i="12"/>
  <c r="Y482" i="12"/>
  <c r="Y456" i="12"/>
  <c r="Y440" i="12"/>
  <c r="X507" i="12"/>
  <c r="X493" i="12"/>
  <c r="AA493" i="12" s="1"/>
  <c r="X482" i="12"/>
  <c r="Y392" i="12"/>
  <c r="Y372" i="12"/>
  <c r="Y343" i="12"/>
  <c r="Y312" i="12"/>
  <c r="Y302" i="12"/>
  <c r="Y292" i="12"/>
  <c r="Y194" i="12"/>
  <c r="Y502" i="12"/>
  <c r="X490" i="12"/>
  <c r="Y477" i="12"/>
  <c r="X456" i="12"/>
  <c r="AA456" i="12" s="1"/>
  <c r="X444" i="12"/>
  <c r="X428" i="12"/>
  <c r="X416" i="12"/>
  <c r="Y400" i="12"/>
  <c r="X380" i="12"/>
  <c r="AA380" i="12" s="1"/>
  <c r="Y359" i="12"/>
  <c r="Y342" i="12"/>
  <c r="Y325" i="12"/>
  <c r="Y314" i="12"/>
  <c r="Y258" i="12"/>
  <c r="Y246" i="12"/>
  <c r="Y236" i="12"/>
  <c r="Y225" i="12"/>
  <c r="Y212" i="12"/>
  <c r="Y199" i="12"/>
  <c r="Y134" i="12"/>
  <c r="Y275" i="12"/>
  <c r="Y232" i="12"/>
  <c r="Y189" i="12"/>
  <c r="Y137" i="12"/>
  <c r="Y158" i="12"/>
  <c r="Y330" i="12"/>
  <c r="Y318" i="12"/>
  <c r="Y265" i="12"/>
  <c r="Y255" i="12"/>
  <c r="Y243" i="12"/>
  <c r="Y233" i="12"/>
  <c r="Y222" i="12"/>
  <c r="Y206" i="12"/>
  <c r="Y182" i="12"/>
  <c r="Y155" i="12"/>
  <c r="Y141" i="12"/>
  <c r="Y174" i="12"/>
  <c r="Y159" i="12"/>
  <c r="Y191" i="12"/>
  <c r="Y183" i="12"/>
  <c r="Z392" i="12"/>
  <c r="Z421" i="12"/>
  <c r="Z487" i="12"/>
  <c r="Z283" i="12"/>
  <c r="S283" i="12" s="1"/>
  <c r="E283" i="12" s="1"/>
  <c r="Z489" i="12"/>
  <c r="Z269" i="12"/>
  <c r="S269" i="12" s="1"/>
  <c r="E269" i="12" s="1"/>
  <c r="Z430" i="12"/>
  <c r="Z477" i="12"/>
  <c r="S477" i="12" s="1"/>
  <c r="E477" i="12" s="1"/>
  <c r="Z479" i="12"/>
  <c r="Z423" i="12"/>
  <c r="S423" i="12" s="1"/>
  <c r="E423" i="12" s="1"/>
  <c r="Z461" i="12"/>
  <c r="Z491" i="12"/>
  <c r="S491" i="12" s="1"/>
  <c r="E491" i="12" s="1"/>
  <c r="Z288" i="12"/>
  <c r="Z451" i="12"/>
  <c r="Z483" i="12"/>
  <c r="Z194" i="12"/>
  <c r="S194" i="12" s="1"/>
  <c r="E194" i="12" s="1"/>
  <c r="Y494" i="12"/>
  <c r="Y483" i="12"/>
  <c r="Y466" i="12"/>
  <c r="Y453" i="12"/>
  <c r="Y443" i="12"/>
  <c r="Y433" i="12"/>
  <c r="Y421" i="12"/>
  <c r="Y411" i="12"/>
  <c r="X396" i="12"/>
  <c r="AA396" i="12" s="1"/>
  <c r="Y368" i="12"/>
  <c r="Y350" i="12"/>
  <c r="Y274" i="12"/>
  <c r="Z198" i="12"/>
  <c r="Y499" i="12"/>
  <c r="X461" i="12"/>
  <c r="X441" i="12"/>
  <c r="AA441" i="12" s="1"/>
  <c r="X429" i="12"/>
  <c r="AA429" i="12" s="1"/>
  <c r="Y405" i="12"/>
  <c r="Y393" i="12"/>
  <c r="Y373" i="12"/>
  <c r="Y340" i="12"/>
  <c r="Y307" i="12"/>
  <c r="Y297" i="12"/>
  <c r="Y287" i="12"/>
  <c r="Y480" i="12"/>
  <c r="Y458" i="12"/>
  <c r="Y434" i="12"/>
  <c r="Y416" i="12"/>
  <c r="Y386" i="12"/>
  <c r="Y366" i="12"/>
  <c r="X342" i="12"/>
  <c r="AA342" i="12" s="1"/>
  <c r="Y281" i="12"/>
  <c r="Y173" i="12"/>
  <c r="Y147" i="12"/>
  <c r="X473" i="12"/>
  <c r="Y454" i="12"/>
  <c r="Y432" i="12"/>
  <c r="Y505" i="12"/>
  <c r="X491" i="12"/>
  <c r="Y476" i="12"/>
  <c r="Y389" i="12"/>
  <c r="Y362" i="12"/>
  <c r="Y339" i="12"/>
  <c r="Y310" i="12"/>
  <c r="Y300" i="12"/>
  <c r="Y288" i="12"/>
  <c r="Y144" i="12"/>
  <c r="Y500" i="12"/>
  <c r="Y484" i="12"/>
  <c r="X469" i="12"/>
  <c r="X452" i="12"/>
  <c r="X440" i="12"/>
  <c r="AA440" i="12" s="1"/>
  <c r="X426" i="12"/>
  <c r="X412" i="12"/>
  <c r="AA412" i="12" s="1"/>
  <c r="Y396" i="12"/>
  <c r="Y375" i="12"/>
  <c r="X356" i="12"/>
  <c r="AA356" i="12" s="1"/>
  <c r="Y333" i="12"/>
  <c r="Y323" i="12"/>
  <c r="Y266" i="12"/>
  <c r="Y254" i="12"/>
  <c r="Y244" i="12"/>
  <c r="Y234" i="12"/>
  <c r="Y221" i="12"/>
  <c r="Y207" i="12"/>
  <c r="Y197" i="12"/>
  <c r="Y139" i="12"/>
  <c r="Y273" i="12"/>
  <c r="X219" i="12"/>
  <c r="X178" i="12"/>
  <c r="Y140" i="12"/>
  <c r="Y163" i="12"/>
  <c r="Y326" i="12"/>
  <c r="Y315" i="12"/>
  <c r="Y263" i="12"/>
  <c r="Y251" i="12"/>
  <c r="Y241" i="12"/>
  <c r="Y230" i="12"/>
  <c r="Y218" i="12"/>
  <c r="Y204" i="12"/>
  <c r="X180" i="12"/>
  <c r="Y149" i="12"/>
  <c r="Y146" i="12"/>
  <c r="Y127" i="12"/>
  <c r="Y172" i="12"/>
  <c r="Y492" i="12"/>
  <c r="Y481" i="12"/>
  <c r="Y461" i="12"/>
  <c r="Y451" i="12"/>
  <c r="Y441" i="12"/>
  <c r="Y429" i="12"/>
  <c r="Y419" i="12"/>
  <c r="Y409" i="12"/>
  <c r="Y385" i="12"/>
  <c r="Y365" i="12"/>
  <c r="Y348" i="12"/>
  <c r="Y270" i="12"/>
  <c r="Y154" i="12"/>
  <c r="X455" i="12"/>
  <c r="AA455" i="12" s="1"/>
  <c r="X439" i="12"/>
  <c r="AA439" i="12" s="1"/>
  <c r="X423" i="12"/>
  <c r="Y401" i="12"/>
  <c r="Y390" i="12"/>
  <c r="Y363" i="12"/>
  <c r="Y336" i="12"/>
  <c r="Y305" i="12"/>
  <c r="Y295" i="12"/>
  <c r="Y283" i="12"/>
  <c r="X475" i="12"/>
  <c r="Y452" i="12"/>
  <c r="Y426" i="12"/>
  <c r="Y414" i="12"/>
  <c r="Y384" i="12"/>
  <c r="Y354" i="12"/>
  <c r="X338" i="12"/>
  <c r="AA338" i="12" s="1"/>
  <c r="Y279" i="12"/>
  <c r="Y164" i="12"/>
  <c r="X503" i="12"/>
  <c r="Y469" i="12"/>
  <c r="Y448" i="12"/>
  <c r="Y428" i="12"/>
  <c r="Y503" i="12"/>
  <c r="X487" i="12"/>
  <c r="AA487" i="12" s="1"/>
  <c r="Y474" i="12"/>
  <c r="Y379" i="12"/>
  <c r="Y357" i="12"/>
  <c r="Y337" i="12"/>
  <c r="Y308" i="12"/>
  <c r="Y296" i="12"/>
  <c r="Y286" i="12"/>
  <c r="Y170" i="12"/>
  <c r="X495" i="12"/>
  <c r="AA495" i="12" s="1"/>
  <c r="X483" i="12"/>
  <c r="AA483" i="12" s="1"/>
  <c r="Y463" i="12"/>
  <c r="X448" i="12"/>
  <c r="AA448" i="12" s="1"/>
  <c r="X436" i="12"/>
  <c r="X424" i="12"/>
  <c r="Y404" i="12"/>
  <c r="Y391" i="12"/>
  <c r="X372" i="12"/>
  <c r="AA372" i="12" s="1"/>
  <c r="Y346" i="12"/>
  <c r="Y331" i="12"/>
  <c r="Y321" i="12"/>
  <c r="Y262" i="12"/>
  <c r="Y252" i="12"/>
  <c r="Y242" i="12"/>
  <c r="Y229" i="12"/>
  <c r="Y219" i="12"/>
  <c r="Y205" i="12"/>
  <c r="Y166" i="12"/>
  <c r="Y145" i="12"/>
  <c r="Y271" i="12"/>
  <c r="Y210" i="12"/>
  <c r="X143" i="12"/>
  <c r="Y143" i="12"/>
  <c r="Y177" i="12"/>
  <c r="Y324" i="12"/>
  <c r="X294" i="12"/>
  <c r="Y259" i="12"/>
  <c r="Y249" i="12"/>
  <c r="Y239" i="12"/>
  <c r="Y226" i="12"/>
  <c r="Y215" i="12"/>
  <c r="Y202" i="12"/>
  <c r="Y167" i="12"/>
  <c r="Y129" i="12"/>
  <c r="Y150" i="12"/>
  <c r="Y142" i="12"/>
  <c r="Y175" i="12"/>
  <c r="Y160" i="12"/>
  <c r="Y190" i="12"/>
  <c r="Z368" i="12"/>
  <c r="S368" i="12" s="1"/>
  <c r="E368" i="12" s="1"/>
  <c r="Z438" i="12"/>
  <c r="Z352" i="12"/>
  <c r="S352" i="12" s="1"/>
  <c r="E352" i="12" s="1"/>
  <c r="Z372" i="12"/>
  <c r="X368" i="12"/>
  <c r="AA368" i="12" s="1"/>
  <c r="Z380" i="12"/>
  <c r="S380" i="12" s="1"/>
  <c r="E380" i="12" s="1"/>
  <c r="Z433" i="12"/>
  <c r="Z296" i="12"/>
  <c r="S296" i="12" s="1"/>
  <c r="E296" i="12" s="1"/>
  <c r="Z437" i="12"/>
  <c r="Z398" i="12"/>
  <c r="S398" i="12" s="1"/>
  <c r="E398" i="12" s="1"/>
  <c r="Z465" i="12"/>
  <c r="Z347" i="12"/>
  <c r="S347" i="12" s="1"/>
  <c r="E347" i="12" s="1"/>
  <c r="Z503" i="12"/>
  <c r="S503" i="12" s="1"/>
  <c r="E503" i="12" s="1"/>
  <c r="Z302" i="12"/>
  <c r="Z439" i="12"/>
  <c r="Z478" i="12"/>
  <c r="S478" i="12" s="1"/>
  <c r="E478" i="12" s="1"/>
  <c r="Z467" i="12"/>
  <c r="Z468" i="12"/>
  <c r="S468" i="12" s="1"/>
  <c r="E468" i="12" s="1"/>
  <c r="Z322" i="12"/>
  <c r="Z403" i="12"/>
  <c r="S403" i="12" s="1"/>
  <c r="E403" i="12" s="1"/>
  <c r="X158" i="12"/>
  <c r="AA158" i="12" s="1"/>
  <c r="X323" i="12"/>
  <c r="AA323" i="12" s="1"/>
  <c r="Z307" i="12"/>
  <c r="X210" i="12"/>
  <c r="AA210" i="12" s="1"/>
  <c r="X499" i="12"/>
  <c r="AA499" i="12" s="1"/>
  <c r="Z474" i="12"/>
  <c r="S474" i="12" s="1"/>
  <c r="E474" i="12" s="1"/>
  <c r="X390" i="12"/>
  <c r="Z382" i="12"/>
  <c r="S382" i="12" s="1"/>
  <c r="E382" i="12" s="1"/>
  <c r="Z374" i="12"/>
  <c r="S374" i="12" s="1"/>
  <c r="E374" i="12" s="1"/>
  <c r="Z366" i="12"/>
  <c r="Z358" i="12"/>
  <c r="Z350" i="12"/>
  <c r="S350" i="12" s="1"/>
  <c r="E350" i="12" s="1"/>
  <c r="Z168" i="12"/>
  <c r="S168" i="12" s="1"/>
  <c r="E168" i="12" s="1"/>
  <c r="X220" i="12"/>
  <c r="X466" i="12"/>
  <c r="AA466" i="12" s="1"/>
  <c r="Z327" i="12"/>
  <c r="S327" i="12" s="1"/>
  <c r="E327" i="12" s="1"/>
  <c r="X288" i="12"/>
  <c r="AA288" i="12" s="1"/>
  <c r="Z266" i="12"/>
  <c r="X247" i="12"/>
  <c r="X188" i="12"/>
  <c r="AA188" i="12" s="1"/>
  <c r="Z470" i="12"/>
  <c r="S470" i="12" s="1"/>
  <c r="E470" i="12" s="1"/>
  <c r="X451" i="12"/>
  <c r="AA451" i="12" s="1"/>
  <c r="X430" i="12"/>
  <c r="AA430" i="12" s="1"/>
  <c r="X417" i="12"/>
  <c r="X320" i="12"/>
  <c r="AA320" i="12" s="1"/>
  <c r="Z279" i="12"/>
  <c r="X224" i="12"/>
  <c r="X189" i="12"/>
  <c r="AA189" i="12" s="1"/>
  <c r="X494" i="12"/>
  <c r="AA494" i="12" s="1"/>
  <c r="X465" i="12"/>
  <c r="AA465" i="12" s="1"/>
  <c r="Z442" i="12"/>
  <c r="Z412" i="12"/>
  <c r="Z402" i="12"/>
  <c r="X348" i="12"/>
  <c r="Z338" i="12"/>
  <c r="S338" i="12" s="1"/>
  <c r="E338" i="12" s="1"/>
  <c r="X321" i="12"/>
  <c r="AA321" i="12" s="1"/>
  <c r="Z315" i="12"/>
  <c r="S315" i="12" s="1"/>
  <c r="E315" i="12" s="1"/>
  <c r="X303" i="12"/>
  <c r="Z293" i="12"/>
  <c r="Z275" i="12"/>
  <c r="S275" i="12" s="1"/>
  <c r="E275" i="12" s="1"/>
  <c r="Z259" i="12"/>
  <c r="X206" i="12"/>
  <c r="AA206" i="12" s="1"/>
  <c r="Z196" i="12"/>
  <c r="S196" i="12" s="1"/>
  <c r="E196" i="12" s="1"/>
  <c r="X184" i="12"/>
  <c r="AA184" i="12" s="1"/>
  <c r="Z162" i="12"/>
  <c r="X179" i="12"/>
  <c r="AA179" i="12" s="1"/>
  <c r="X480" i="12"/>
  <c r="X408" i="12"/>
  <c r="AA408" i="12" s="1"/>
  <c r="X325" i="12"/>
  <c r="Z304" i="12"/>
  <c r="Z285" i="12"/>
  <c r="X191" i="12"/>
  <c r="AA191" i="12" s="1"/>
  <c r="X492" i="12"/>
  <c r="AA492" i="12" s="1"/>
  <c r="X470" i="12"/>
  <c r="X411" i="12"/>
  <c r="X344" i="12"/>
  <c r="AA344" i="12" s="1"/>
  <c r="Z330" i="12"/>
  <c r="S330" i="12" s="1"/>
  <c r="E330" i="12" s="1"/>
  <c r="Z321" i="12"/>
  <c r="S321" i="12" s="1"/>
  <c r="E321" i="12" s="1"/>
  <c r="Z312" i="12"/>
  <c r="S312" i="12" s="1"/>
  <c r="E312" i="12" s="1"/>
  <c r="Z297" i="12"/>
  <c r="S297" i="12" s="1"/>
  <c r="E297" i="12" s="1"/>
  <c r="Z258" i="12"/>
  <c r="S258" i="12" s="1"/>
  <c r="E258" i="12" s="1"/>
  <c r="X214" i="12"/>
  <c r="AA214" i="12" s="1"/>
  <c r="X175" i="12"/>
  <c r="X145" i="12"/>
  <c r="AA145" i="12" s="1"/>
  <c r="Z138" i="12"/>
  <c r="S138" i="12" s="1"/>
  <c r="E138" i="12" s="1"/>
  <c r="X291" i="12"/>
  <c r="X275" i="12"/>
  <c r="AA275" i="12" s="1"/>
  <c r="Z260" i="12"/>
  <c r="S260" i="12" s="1"/>
  <c r="E260" i="12" s="1"/>
  <c r="X242" i="12"/>
  <c r="AA242" i="12" s="1"/>
  <c r="X204" i="12"/>
  <c r="X176" i="12"/>
  <c r="Z135" i="12"/>
  <c r="S135" i="12" s="1"/>
  <c r="E135" i="12" s="1"/>
  <c r="Z337" i="12"/>
  <c r="S337" i="12" s="1"/>
  <c r="E337" i="12" s="1"/>
  <c r="X297" i="12"/>
  <c r="AA297" i="12" s="1"/>
  <c r="X281" i="12"/>
  <c r="X269" i="12"/>
  <c r="AA269" i="12" s="1"/>
  <c r="Z233" i="12"/>
  <c r="Z218" i="12"/>
  <c r="Z200" i="12"/>
  <c r="S200" i="12" s="1"/>
  <c r="E200" i="12" s="1"/>
  <c r="X174" i="12"/>
  <c r="AA174" i="12" s="1"/>
  <c r="X265" i="12"/>
  <c r="X250" i="12"/>
  <c r="X203" i="12"/>
  <c r="AA203" i="12" s="1"/>
  <c r="Z132" i="12"/>
  <c r="S132" i="12" s="1"/>
  <c r="E132" i="12" s="1"/>
  <c r="X258" i="12"/>
  <c r="AA258" i="12" s="1"/>
  <c r="X207" i="12"/>
  <c r="AA207" i="12" s="1"/>
  <c r="X197" i="12"/>
  <c r="X136" i="12"/>
  <c r="AA136" i="12" s="1"/>
  <c r="X126" i="12"/>
  <c r="AA126" i="12" s="1"/>
  <c r="Z502" i="12"/>
  <c r="S502" i="12" s="1"/>
  <c r="E502" i="12" s="1"/>
  <c r="Z244" i="12"/>
  <c r="Z227" i="12"/>
  <c r="S227" i="12" s="1"/>
  <c r="E227" i="12" s="1"/>
  <c r="Z211" i="12"/>
  <c r="X405" i="12"/>
  <c r="AA405" i="12" s="1"/>
  <c r="Z401" i="12"/>
  <c r="S401" i="12" s="1"/>
  <c r="E401" i="12" s="1"/>
  <c r="X391" i="12"/>
  <c r="AA391" i="12" s="1"/>
  <c r="X383" i="12"/>
  <c r="AA383" i="12" s="1"/>
  <c r="X375" i="12"/>
  <c r="X367" i="12"/>
  <c r="AA367" i="12" s="1"/>
  <c r="X359" i="12"/>
  <c r="AA359" i="12" s="1"/>
  <c r="X351" i="12"/>
  <c r="AA351" i="12" s="1"/>
  <c r="X248" i="12"/>
  <c r="AA248" i="12" s="1"/>
  <c r="Z496" i="12"/>
  <c r="S496" i="12" s="1"/>
  <c r="E496" i="12" s="1"/>
  <c r="Z480" i="12"/>
  <c r="S480" i="12" s="1"/>
  <c r="E480" i="12" s="1"/>
  <c r="Z448" i="12"/>
  <c r="S448" i="12" s="1"/>
  <c r="E448" i="12" s="1"/>
  <c r="Z432" i="12"/>
  <c r="S432" i="12" s="1"/>
  <c r="E432" i="12" s="1"/>
  <c r="Z416" i="12"/>
  <c r="S416" i="12" s="1"/>
  <c r="E416" i="12" s="1"/>
  <c r="Z490" i="12"/>
  <c r="S490" i="12" s="1"/>
  <c r="E490" i="12" s="1"/>
  <c r="X389" i="12"/>
  <c r="AA389" i="12" s="1"/>
  <c r="X381" i="12"/>
  <c r="AA381" i="12" s="1"/>
  <c r="X373" i="12"/>
  <c r="X365" i="12"/>
  <c r="AA365" i="12" s="1"/>
  <c r="X357" i="12"/>
  <c r="AA357" i="12" s="1"/>
  <c r="Z251" i="12"/>
  <c r="S251" i="12" s="1"/>
  <c r="E251" i="12" s="1"/>
  <c r="X243" i="12"/>
  <c r="Z223" i="12"/>
  <c r="Z246" i="12"/>
  <c r="S246" i="12" s="1"/>
  <c r="E246" i="12" s="1"/>
  <c r="X237" i="12"/>
  <c r="AA237" i="12" s="1"/>
  <c r="Z152" i="12"/>
  <c r="Z228" i="12"/>
  <c r="S228" i="12" s="1"/>
  <c r="E228" i="12" s="1"/>
  <c r="X221" i="12"/>
  <c r="Z217" i="12"/>
  <c r="S217" i="12" s="1"/>
  <c r="E217" i="12" s="1"/>
  <c r="Z209" i="12"/>
  <c r="S209" i="12" s="1"/>
  <c r="E209" i="12" s="1"/>
  <c r="Z187" i="12"/>
  <c r="S187" i="12" s="1"/>
  <c r="E187" i="12" s="1"/>
  <c r="Z186" i="12"/>
  <c r="Z178" i="12"/>
  <c r="Z170" i="12"/>
  <c r="S170" i="12" s="1"/>
  <c r="E170" i="12" s="1"/>
  <c r="Z191" i="12"/>
  <c r="S191" i="12" s="1"/>
  <c r="E191" i="12" s="1"/>
  <c r="Y490" i="12"/>
  <c r="Y437" i="12"/>
  <c r="Y382" i="12"/>
  <c r="Y506" i="12"/>
  <c r="X419" i="12"/>
  <c r="Y313" i="12"/>
  <c r="Y471" i="12"/>
  <c r="Y371" i="12"/>
  <c r="X141" i="12"/>
  <c r="Y422" i="12"/>
  <c r="Y374" i="12"/>
  <c r="Y294" i="12"/>
  <c r="X481" i="12"/>
  <c r="AA481" i="12" s="1"/>
  <c r="X418" i="12"/>
  <c r="Y344" i="12"/>
  <c r="Y250" i="12"/>
  <c r="Y201" i="12"/>
  <c r="Y195" i="12"/>
  <c r="Y322" i="12"/>
  <c r="Y235" i="12"/>
  <c r="Y162" i="12"/>
  <c r="Y178" i="12"/>
  <c r="Y192" i="12"/>
  <c r="Z495" i="12"/>
  <c r="S495" i="12" s="1"/>
  <c r="E495" i="12" s="1"/>
  <c r="Z364" i="12"/>
  <c r="S364" i="12" s="1"/>
  <c r="E364" i="12" s="1"/>
  <c r="Z303" i="12"/>
  <c r="Z475" i="12"/>
  <c r="Z414" i="12"/>
  <c r="S414" i="12" s="1"/>
  <c r="E414" i="12" s="1"/>
  <c r="Z341" i="12"/>
  <c r="S341" i="12" s="1"/>
  <c r="E341" i="12" s="1"/>
  <c r="Z415" i="12"/>
  <c r="Z400" i="12"/>
  <c r="X194" i="12"/>
  <c r="AA194" i="12" s="1"/>
  <c r="X322" i="12"/>
  <c r="AA322" i="12" s="1"/>
  <c r="Z287" i="12"/>
  <c r="S287" i="12" s="1"/>
  <c r="E287" i="12" s="1"/>
  <c r="Z454" i="12"/>
  <c r="S454" i="12" s="1"/>
  <c r="E454" i="12" s="1"/>
  <c r="X307" i="12"/>
  <c r="AA307" i="12" s="1"/>
  <c r="Z210" i="12"/>
  <c r="X129" i="12"/>
  <c r="AA129" i="12" s="1"/>
  <c r="Z506" i="12"/>
  <c r="S506" i="12" s="1"/>
  <c r="E506" i="12" s="1"/>
  <c r="X394" i="12"/>
  <c r="AA394" i="12" s="1"/>
  <c r="X382" i="12"/>
  <c r="AA382" i="12" s="1"/>
  <c r="X370" i="12"/>
  <c r="Z362" i="12"/>
  <c r="X350" i="12"/>
  <c r="AA350" i="12" s="1"/>
  <c r="X235" i="12"/>
  <c r="X449" i="12"/>
  <c r="X407" i="12"/>
  <c r="AA407" i="12" s="1"/>
  <c r="X327" i="12"/>
  <c r="AA327" i="12" s="1"/>
  <c r="X433" i="12"/>
  <c r="AA433" i="12" s="1"/>
  <c r="X406" i="12"/>
  <c r="AA406" i="12" s="1"/>
  <c r="X330" i="12"/>
  <c r="AA330" i="12" s="1"/>
  <c r="X279" i="12"/>
  <c r="AA279" i="12" s="1"/>
  <c r="Z224" i="12"/>
  <c r="Z507" i="12"/>
  <c r="X472" i="12"/>
  <c r="Z434" i="12"/>
  <c r="S434" i="12" s="1"/>
  <c r="E434" i="12" s="1"/>
  <c r="Z407" i="12"/>
  <c r="X349" i="12"/>
  <c r="X337" i="12"/>
  <c r="Z331" i="12"/>
  <c r="S331" i="12" s="1"/>
  <c r="E331" i="12" s="1"/>
  <c r="X315" i="12"/>
  <c r="AA315" i="12" s="1"/>
  <c r="Z289" i="12"/>
  <c r="X259" i="12"/>
  <c r="Z206" i="12"/>
  <c r="S206" i="12" s="1"/>
  <c r="E206" i="12" s="1"/>
  <c r="Z193" i="12"/>
  <c r="S193" i="12" s="1"/>
  <c r="E193" i="12" s="1"/>
  <c r="X162" i="12"/>
  <c r="AA162" i="12" s="1"/>
  <c r="X137" i="12"/>
  <c r="X166" i="12"/>
  <c r="AA166" i="12" s="1"/>
  <c r="X241" i="12"/>
  <c r="AA241" i="12" s="1"/>
  <c r="X504" i="12"/>
  <c r="AA504" i="12" s="1"/>
  <c r="X414" i="12"/>
  <c r="AA414" i="12" s="1"/>
  <c r="X332" i="12"/>
  <c r="AA332" i="12" s="1"/>
  <c r="X304" i="12"/>
  <c r="X277" i="12"/>
  <c r="AA277" i="12" s="1"/>
  <c r="X471" i="12"/>
  <c r="AA471" i="12" s="1"/>
  <c r="X403" i="12"/>
  <c r="AA403" i="12" s="1"/>
  <c r="X340" i="12"/>
  <c r="AA340" i="12" s="1"/>
  <c r="X311" i="12"/>
  <c r="AA311" i="12" s="1"/>
  <c r="X301" i="12"/>
  <c r="AA301" i="12" s="1"/>
  <c r="Z280" i="12"/>
  <c r="S280" i="12" s="1"/>
  <c r="E280" i="12" s="1"/>
  <c r="Z201" i="12"/>
  <c r="S201" i="12" s="1"/>
  <c r="E201" i="12" s="1"/>
  <c r="X169" i="12"/>
  <c r="AA169" i="12" s="1"/>
  <c r="X138" i="12"/>
  <c r="AA138" i="12" s="1"/>
  <c r="X300" i="12"/>
  <c r="AA300" i="12" s="1"/>
  <c r="X283" i="12"/>
  <c r="AA283" i="12" s="1"/>
  <c r="X260" i="12"/>
  <c r="Z242" i="12"/>
  <c r="X192" i="12"/>
  <c r="AA192" i="12" s="1"/>
  <c r="X135" i="12"/>
  <c r="AA135" i="12" s="1"/>
  <c r="X331" i="12"/>
  <c r="AA331" i="12" s="1"/>
  <c r="X289" i="12"/>
  <c r="AA289" i="12" s="1"/>
  <c r="X270" i="12"/>
  <c r="AA270" i="12" s="1"/>
  <c r="X231" i="12"/>
  <c r="AA231" i="12" s="1"/>
  <c r="Z216" i="12"/>
  <c r="S216" i="12" s="1"/>
  <c r="E216" i="12" s="1"/>
  <c r="X181" i="12"/>
  <c r="AA181" i="12" s="1"/>
  <c r="X262" i="12"/>
  <c r="AA262" i="12" s="1"/>
  <c r="X223" i="12"/>
  <c r="X132" i="12"/>
  <c r="AA132" i="12" s="1"/>
  <c r="Z245" i="12"/>
  <c r="S245" i="12" s="1"/>
  <c r="E245" i="12" s="1"/>
  <c r="X201" i="12"/>
  <c r="AA201" i="12" s="1"/>
  <c r="Y470" i="12"/>
  <c r="Y427" i="12"/>
  <c r="X360" i="12"/>
  <c r="AA360" i="12" s="1"/>
  <c r="Y475" i="12"/>
  <c r="Y399" i="12"/>
  <c r="Y303" i="12"/>
  <c r="Y442" i="12"/>
  <c r="Y352" i="12"/>
  <c r="Y491" i="12"/>
  <c r="Y496" i="12"/>
  <c r="Y345" i="12"/>
  <c r="Y284" i="12"/>
  <c r="X458" i="12"/>
  <c r="AA458" i="12" s="1"/>
  <c r="Y402" i="12"/>
  <c r="Y329" i="12"/>
  <c r="Y238" i="12"/>
  <c r="Y131" i="12"/>
  <c r="X139" i="12"/>
  <c r="AA139" i="12" s="1"/>
  <c r="Y267" i="12"/>
  <c r="Y224" i="12"/>
  <c r="Y132" i="12"/>
  <c r="Y193" i="12"/>
  <c r="Z376" i="12"/>
  <c r="X376" i="12"/>
  <c r="AA376" i="12" s="1"/>
  <c r="X384" i="12"/>
  <c r="AA384" i="12" s="1"/>
  <c r="Z425" i="12"/>
  <c r="S425" i="12" s="1"/>
  <c r="E425" i="12" s="1"/>
  <c r="Z286" i="12"/>
  <c r="Z463" i="12"/>
  <c r="S463" i="12" s="1"/>
  <c r="E463" i="12" s="1"/>
  <c r="Z431" i="12"/>
  <c r="Z505" i="12"/>
  <c r="Z455" i="12"/>
  <c r="S455" i="12" s="1"/>
  <c r="E455" i="12" s="1"/>
  <c r="Z268" i="12"/>
  <c r="S268" i="12" s="1"/>
  <c r="E268" i="12" s="1"/>
  <c r="Z411" i="12"/>
  <c r="S411" i="12" s="1"/>
  <c r="E411" i="12" s="1"/>
  <c r="X131" i="12"/>
  <c r="AA131" i="12" s="1"/>
  <c r="X346" i="12"/>
  <c r="Z499" i="12"/>
  <c r="S499" i="12" s="1"/>
  <c r="E499" i="12" s="1"/>
  <c r="Z390" i="12"/>
  <c r="X378" i="12"/>
  <c r="AA378" i="12" s="1"/>
  <c r="Z370" i="12"/>
  <c r="S370" i="12" s="1"/>
  <c r="E370" i="12" s="1"/>
  <c r="X358" i="12"/>
  <c r="AA358" i="12" s="1"/>
  <c r="X273" i="12"/>
  <c r="X398" i="12"/>
  <c r="X318" i="12"/>
  <c r="AA318" i="12" s="1"/>
  <c r="X274" i="12"/>
  <c r="AA274" i="12" s="1"/>
  <c r="X252" i="12"/>
  <c r="AA252" i="12" s="1"/>
  <c r="X454" i="12"/>
  <c r="X427" i="12"/>
  <c r="X399" i="12"/>
  <c r="AA399" i="12" s="1"/>
  <c r="X257" i="12"/>
  <c r="X208" i="12"/>
  <c r="AA208" i="12" s="1"/>
  <c r="X502" i="12"/>
  <c r="AA502" i="12" s="1"/>
  <c r="X464" i="12"/>
  <c r="AA464" i="12" s="1"/>
  <c r="Z426" i="12"/>
  <c r="S426" i="12" s="1"/>
  <c r="E426" i="12" s="1"/>
  <c r="Z404" i="12"/>
  <c r="Z344" i="12"/>
  <c r="X335" i="12"/>
  <c r="AA335" i="12" s="1"/>
  <c r="Z328" i="12"/>
  <c r="X314" i="12"/>
  <c r="AA314" i="12" s="1"/>
  <c r="X296" i="12"/>
  <c r="AA296" i="12" s="1"/>
  <c r="Z278" i="12"/>
  <c r="S278" i="12" s="1"/>
  <c r="E278" i="12" s="1"/>
  <c r="Z254" i="12"/>
  <c r="S254" i="12" s="1"/>
  <c r="E254" i="12" s="1"/>
  <c r="Z204" i="12"/>
  <c r="X186" i="12"/>
  <c r="AA186" i="12" s="1"/>
  <c r="Z145" i="12"/>
  <c r="S145" i="12" s="1"/>
  <c r="E145" i="12" s="1"/>
  <c r="X488" i="12"/>
  <c r="AA488" i="12" s="1"/>
  <c r="X400" i="12"/>
  <c r="Z332" i="12"/>
  <c r="S332" i="12" s="1"/>
  <c r="E332" i="12" s="1"/>
  <c r="X295" i="12"/>
  <c r="AA295" i="12" s="1"/>
  <c r="Z277" i="12"/>
  <c r="S277" i="12" s="1"/>
  <c r="E277" i="12" s="1"/>
  <c r="X500" i="12"/>
  <c r="Z466" i="12"/>
  <c r="S466" i="12" s="1"/>
  <c r="E466" i="12" s="1"/>
  <c r="X395" i="12"/>
  <c r="AA395" i="12" s="1"/>
  <c r="Z333" i="12"/>
  <c r="S333" i="12" s="1"/>
  <c r="E333" i="12" s="1"/>
  <c r="Z318" i="12"/>
  <c r="Y459" i="12"/>
  <c r="Y417" i="12"/>
  <c r="Y278" i="12"/>
  <c r="X453" i="12"/>
  <c r="Y388" i="12"/>
  <c r="Y291" i="12"/>
  <c r="Y424" i="12"/>
  <c r="X336" i="12"/>
  <c r="AA336" i="12" s="1"/>
  <c r="Y460" i="12"/>
  <c r="Y485" i="12"/>
  <c r="X334" i="12"/>
  <c r="AA334" i="12" s="1"/>
  <c r="Y507" i="12"/>
  <c r="X446" i="12"/>
  <c r="AA446" i="12" s="1"/>
  <c r="X388" i="12"/>
  <c r="AA388" i="12" s="1"/>
  <c r="Y317" i="12"/>
  <c r="Y227" i="12"/>
  <c r="Y151" i="12"/>
  <c r="Y156" i="12"/>
  <c r="Y257" i="12"/>
  <c r="Y213" i="12"/>
  <c r="Y169" i="12"/>
  <c r="Y176" i="12"/>
  <c r="Z282" i="12"/>
  <c r="Z317" i="12"/>
  <c r="S317" i="12" s="1"/>
  <c r="E317" i="12" s="1"/>
  <c r="Z459" i="12"/>
  <c r="S459" i="12" s="1"/>
  <c r="E459" i="12" s="1"/>
  <c r="Z417" i="12"/>
  <c r="S417" i="12" s="1"/>
  <c r="E417" i="12" s="1"/>
  <c r="Z348" i="12"/>
  <c r="S348" i="12" s="1"/>
  <c r="E348" i="12" s="1"/>
  <c r="Z473" i="12"/>
  <c r="Z443" i="12"/>
  <c r="S443" i="12" s="1"/>
  <c r="E443" i="12" s="1"/>
  <c r="Z271" i="12"/>
  <c r="S271" i="12" s="1"/>
  <c r="E271" i="12" s="1"/>
  <c r="Z226" i="12"/>
  <c r="Z395" i="12"/>
  <c r="S395" i="12" s="1"/>
  <c r="E395" i="12" s="1"/>
  <c r="Z131" i="12"/>
  <c r="Z323" i="12"/>
  <c r="S323" i="12" s="1"/>
  <c r="E323" i="12" s="1"/>
  <c r="X306" i="12"/>
  <c r="AA306" i="12" s="1"/>
  <c r="X127" i="12"/>
  <c r="X386" i="12"/>
  <c r="AA386" i="12" s="1"/>
  <c r="Z378" i="12"/>
  <c r="S378" i="12" s="1"/>
  <c r="E378" i="12" s="1"/>
  <c r="X366" i="12"/>
  <c r="AA366" i="12" s="1"/>
  <c r="X354" i="12"/>
  <c r="AA354" i="12" s="1"/>
  <c r="Z273" i="12"/>
  <c r="Z154" i="12"/>
  <c r="S154" i="12" s="1"/>
  <c r="E154" i="12" s="1"/>
  <c r="X222" i="12"/>
  <c r="X443" i="12"/>
  <c r="AA443" i="12" s="1"/>
  <c r="X345" i="12"/>
  <c r="AA345" i="12" s="1"/>
  <c r="Z310" i="12"/>
  <c r="X266" i="12"/>
  <c r="X195" i="12"/>
  <c r="AA195" i="12" s="1"/>
  <c r="X477" i="12"/>
  <c r="AA477" i="12" s="1"/>
  <c r="X425" i="12"/>
  <c r="AA425" i="12" s="1"/>
  <c r="Z320" i="12"/>
  <c r="Z257" i="12"/>
  <c r="S257" i="12" s="1"/>
  <c r="E257" i="12" s="1"/>
  <c r="Z208" i="12"/>
  <c r="S208" i="12" s="1"/>
  <c r="E208" i="12" s="1"/>
  <c r="X486" i="12"/>
  <c r="AA486" i="12" s="1"/>
  <c r="Z458" i="12"/>
  <c r="S458" i="12" s="1"/>
  <c r="E458" i="12" s="1"/>
  <c r="Z418" i="12"/>
  <c r="Z399" i="12"/>
  <c r="S399" i="12" s="1"/>
  <c r="E399" i="12" s="1"/>
  <c r="X343" i="12"/>
  <c r="AA343" i="12" s="1"/>
  <c r="Z335" i="12"/>
  <c r="S335" i="12" s="1"/>
  <c r="E335" i="12" s="1"/>
  <c r="X316" i="12"/>
  <c r="AA316" i="12" s="1"/>
  <c r="Z309" i="12"/>
  <c r="S309" i="12" s="1"/>
  <c r="E309" i="12" s="1"/>
  <c r="X293" i="12"/>
  <c r="AA293" i="12" s="1"/>
  <c r="Z274" i="12"/>
  <c r="S274" i="12" s="1"/>
  <c r="E274" i="12" s="1"/>
  <c r="X244" i="12"/>
  <c r="AA244" i="12" s="1"/>
  <c r="X196" i="12"/>
  <c r="AA196" i="12" s="1"/>
  <c r="X182" i="12"/>
  <c r="AA182" i="12" s="1"/>
  <c r="Z133" i="12"/>
  <c r="X239" i="12"/>
  <c r="AA239" i="12" s="1"/>
  <c r="X467" i="12"/>
  <c r="AA467" i="12" s="1"/>
  <c r="X319" i="12"/>
  <c r="AA319" i="12" s="1"/>
  <c r="Z295" i="12"/>
  <c r="S295" i="12" s="1"/>
  <c r="E295" i="12" s="1"/>
  <c r="X212" i="12"/>
  <c r="AA212" i="12" s="1"/>
  <c r="X484" i="12"/>
  <c r="AA484" i="12" s="1"/>
  <c r="X463" i="12"/>
  <c r="AA463" i="12" s="1"/>
  <c r="Z349" i="12"/>
  <c r="S349" i="12" s="1"/>
  <c r="E349" i="12" s="1"/>
  <c r="X328" i="12"/>
  <c r="X317" i="12"/>
  <c r="X310" i="12"/>
  <c r="AA310" i="12" s="1"/>
  <c r="X286" i="12"/>
  <c r="AA286" i="12" s="1"/>
  <c r="X229" i="12"/>
  <c r="X187" i="12"/>
  <c r="AA187" i="12" s="1"/>
  <c r="X142" i="12"/>
  <c r="AA142" i="12" s="1"/>
  <c r="X292" i="12"/>
  <c r="AA292" i="12" s="1"/>
  <c r="X263" i="12"/>
  <c r="AA263" i="12" s="1"/>
  <c r="Z253" i="12"/>
  <c r="S253" i="12" s="1"/>
  <c r="E253" i="12" s="1"/>
  <c r="X211" i="12"/>
  <c r="AA211" i="12" s="1"/>
  <c r="X167" i="12"/>
  <c r="AA167" i="12" s="1"/>
  <c r="X339" i="12"/>
  <c r="AA339" i="12" s="1"/>
  <c r="X298" i="12"/>
  <c r="AA298" i="12" s="1"/>
  <c r="X278" i="12"/>
  <c r="AA278" i="12" s="1"/>
  <c r="X254" i="12"/>
  <c r="AA254" i="12" s="1"/>
  <c r="X218" i="12"/>
  <c r="AA218" i="12" s="1"/>
  <c r="X198" i="12"/>
  <c r="X272" i="12"/>
  <c r="AA272" i="12" s="1"/>
  <c r="X255" i="12"/>
  <c r="AA255" i="12" s="1"/>
  <c r="X150" i="12"/>
  <c r="X267" i="12"/>
  <c r="AA267" i="12" s="1"/>
  <c r="Z237" i="12"/>
  <c r="S237" i="12" s="1"/>
  <c r="E237" i="12" s="1"/>
  <c r="X156" i="12"/>
  <c r="X128" i="12"/>
  <c r="AA128" i="12" s="1"/>
  <c r="Z504" i="12"/>
  <c r="S504" i="12" s="1"/>
  <c r="E504" i="12" s="1"/>
  <c r="Z219" i="12"/>
  <c r="S219" i="12" s="1"/>
  <c r="E219" i="12" s="1"/>
  <c r="Z413" i="12"/>
  <c r="S413" i="12" s="1"/>
  <c r="E413" i="12" s="1"/>
  <c r="Z405" i="12"/>
  <c r="S405" i="12" s="1"/>
  <c r="E405" i="12" s="1"/>
  <c r="X397" i="12"/>
  <c r="Z387" i="12"/>
  <c r="S387" i="12" s="1"/>
  <c r="E387" i="12" s="1"/>
  <c r="Z375" i="12"/>
  <c r="S375" i="12" s="1"/>
  <c r="E375" i="12" s="1"/>
  <c r="X363" i="12"/>
  <c r="AA363" i="12" s="1"/>
  <c r="Z355" i="12"/>
  <c r="S355" i="12" s="1"/>
  <c r="E355" i="12" s="1"/>
  <c r="Z248" i="12"/>
  <c r="S248" i="12" s="1"/>
  <c r="E248" i="12" s="1"/>
  <c r="Z492" i="12"/>
  <c r="S492" i="12" s="1"/>
  <c r="E492" i="12" s="1"/>
  <c r="Z444" i="12"/>
  <c r="S444" i="12" s="1"/>
  <c r="E444" i="12" s="1"/>
  <c r="Z424" i="12"/>
  <c r="S424" i="12" s="1"/>
  <c r="E424" i="12" s="1"/>
  <c r="Z393" i="12"/>
  <c r="S393" i="12" s="1"/>
  <c r="E393" i="12" s="1"/>
  <c r="Z381" i="12"/>
  <c r="S381" i="12" s="1"/>
  <c r="E381" i="12" s="1"/>
  <c r="X369" i="12"/>
  <c r="AA369" i="12" s="1"/>
  <c r="Z361" i="12"/>
  <c r="S361" i="12" s="1"/>
  <c r="E361" i="12" s="1"/>
  <c r="Z249" i="12"/>
  <c r="S249" i="12" s="1"/>
  <c r="E249" i="12" s="1"/>
  <c r="Z239" i="12"/>
  <c r="S239" i="12" s="1"/>
  <c r="E239" i="12" s="1"/>
  <c r="X228" i="12"/>
  <c r="AA228" i="12" s="1"/>
  <c r="Z221" i="12"/>
  <c r="S221" i="12" s="1"/>
  <c r="E221" i="12" s="1"/>
  <c r="Z213" i="12"/>
  <c r="S213" i="12" s="1"/>
  <c r="E213" i="12" s="1"/>
  <c r="Z177" i="12"/>
  <c r="Z176" i="12"/>
  <c r="Z160" i="12"/>
  <c r="S160" i="12" s="1"/>
  <c r="E160" i="12" s="1"/>
  <c r="Z189" i="12"/>
  <c r="S189" i="12" s="1"/>
  <c r="E189" i="12" s="1"/>
  <c r="Z181" i="12"/>
  <c r="Z173" i="12"/>
  <c r="S173" i="12" s="1"/>
  <c r="E173" i="12" s="1"/>
  <c r="Z179" i="12"/>
  <c r="Z165" i="12"/>
  <c r="S165" i="12" s="1"/>
  <c r="E165" i="12" s="1"/>
  <c r="Z149" i="12"/>
  <c r="S149" i="12" s="1"/>
  <c r="E149" i="12" s="1"/>
  <c r="Z163" i="12"/>
  <c r="S163" i="12" s="1"/>
  <c r="E163" i="12" s="1"/>
  <c r="Z147" i="12"/>
  <c r="S147" i="12" s="1"/>
  <c r="E147" i="12" s="1"/>
  <c r="Z161" i="12"/>
  <c r="S161" i="12" s="1"/>
  <c r="E161" i="12" s="1"/>
  <c r="Z148" i="12"/>
  <c r="S148" i="12" s="1"/>
  <c r="E148" i="12" s="1"/>
  <c r="Y449" i="12"/>
  <c r="X404" i="12"/>
  <c r="AA404" i="12" s="1"/>
  <c r="Y268" i="12"/>
  <c r="X437" i="12"/>
  <c r="AA437" i="12" s="1"/>
  <c r="Y358" i="12"/>
  <c r="Y133" i="12"/>
  <c r="Y410" i="12"/>
  <c r="X185" i="12"/>
  <c r="AA185" i="12" s="1"/>
  <c r="Y444" i="12"/>
  <c r="Y472" i="12"/>
  <c r="Y304" i="12"/>
  <c r="Y493" i="12"/>
  <c r="X434" i="12"/>
  <c r="AA434" i="12" s="1"/>
  <c r="X364" i="12"/>
  <c r="AA364" i="12" s="1"/>
  <c r="Y260" i="12"/>
  <c r="Y216" i="12"/>
  <c r="X234" i="12"/>
  <c r="AA234" i="12" s="1"/>
  <c r="Y332" i="12"/>
  <c r="Y247" i="12"/>
  <c r="Y198" i="12"/>
  <c r="Y157" i="12"/>
  <c r="Y185" i="12"/>
  <c r="Z464" i="12"/>
  <c r="S464" i="12" s="1"/>
  <c r="E464" i="12" s="1"/>
  <c r="Z356" i="12"/>
  <c r="Z388" i="12"/>
  <c r="S388" i="12" s="1"/>
  <c r="E388" i="12" s="1"/>
  <c r="Z471" i="12"/>
  <c r="Z290" i="12"/>
  <c r="S290" i="12" s="1"/>
  <c r="E290" i="12" s="1"/>
  <c r="Z284" i="12"/>
  <c r="Z469" i="12"/>
  <c r="Z300" i="12"/>
  <c r="X324" i="12"/>
  <c r="AA324" i="12" s="1"/>
  <c r="X287" i="12"/>
  <c r="X308" i="12"/>
  <c r="AA308" i="12" s="1"/>
  <c r="Z422" i="12"/>
  <c r="S422" i="12" s="1"/>
  <c r="E422" i="12" s="1"/>
  <c r="X313" i="12"/>
  <c r="AA313" i="12" s="1"/>
  <c r="Z306" i="12"/>
  <c r="S306" i="12" s="1"/>
  <c r="E306" i="12" s="1"/>
  <c r="Z394" i="12"/>
  <c r="S394" i="12" s="1"/>
  <c r="E394" i="12" s="1"/>
  <c r="Z386" i="12"/>
  <c r="X374" i="12"/>
  <c r="AA374" i="12" s="1"/>
  <c r="X362" i="12"/>
  <c r="AA362" i="12" s="1"/>
  <c r="Z354" i="12"/>
  <c r="X168" i="12"/>
  <c r="AA168" i="12" s="1"/>
  <c r="X172" i="12"/>
  <c r="AA172" i="12" s="1"/>
  <c r="X496" i="12"/>
  <c r="AA496" i="12" s="1"/>
  <c r="Z345" i="12"/>
  <c r="S345" i="12" s="1"/>
  <c r="E345" i="12" s="1"/>
  <c r="X302" i="12"/>
  <c r="AA302" i="12" s="1"/>
  <c r="Z195" i="12"/>
  <c r="S195" i="12" s="1"/>
  <c r="E195" i="12" s="1"/>
  <c r="Z212" i="12"/>
  <c r="X459" i="12"/>
  <c r="AA459" i="12" s="1"/>
  <c r="X438" i="12"/>
  <c r="AA438" i="12" s="1"/>
  <c r="X422" i="12"/>
  <c r="AA422" i="12" s="1"/>
  <c r="Z340" i="12"/>
  <c r="S340" i="12" s="1"/>
  <c r="E340" i="12" s="1"/>
  <c r="X309" i="12"/>
  <c r="X238" i="12"/>
  <c r="AA238" i="12" s="1"/>
  <c r="X171" i="12"/>
  <c r="AA171" i="12" s="1"/>
  <c r="X478" i="12"/>
  <c r="Z450" i="12"/>
  <c r="S450" i="12" s="1"/>
  <c r="E450" i="12" s="1"/>
  <c r="Z410" i="12"/>
  <c r="S410" i="12" s="1"/>
  <c r="E410" i="12" s="1"/>
  <c r="Z396" i="12"/>
  <c r="Z342" i="12"/>
  <c r="S342" i="12" s="1"/>
  <c r="E342" i="12" s="1"/>
  <c r="X333" i="12"/>
  <c r="AA333" i="12" s="1"/>
  <c r="Z316" i="12"/>
  <c r="S316" i="12" s="1"/>
  <c r="E316" i="12" s="1"/>
  <c r="X305" i="12"/>
  <c r="AA305" i="12" s="1"/>
  <c r="Z291" i="12"/>
  <c r="S291" i="12" s="1"/>
  <c r="E291" i="12" s="1"/>
  <c r="X236" i="12"/>
  <c r="X193" i="12"/>
  <c r="AA193" i="12" s="1"/>
  <c r="X133" i="12"/>
  <c r="AA133" i="12" s="1"/>
  <c r="Z294" i="12"/>
  <c r="S294" i="12" s="1"/>
  <c r="E294" i="12" s="1"/>
  <c r="Z462" i="12"/>
  <c r="S462" i="12" s="1"/>
  <c r="E462" i="12" s="1"/>
  <c r="Z339" i="12"/>
  <c r="S339" i="12" s="1"/>
  <c r="E339" i="12" s="1"/>
  <c r="Z319" i="12"/>
  <c r="S319" i="12" s="1"/>
  <c r="E319" i="12" s="1"/>
  <c r="X285" i="12"/>
  <c r="AA285" i="12" s="1"/>
  <c r="X476" i="12"/>
  <c r="X462" i="12"/>
  <c r="AA462" i="12" s="1"/>
  <c r="X341" i="12"/>
  <c r="X312" i="12"/>
  <c r="AA312" i="12" s="1"/>
  <c r="Z305" i="12"/>
  <c r="S305" i="12" s="1"/>
  <c r="E305" i="12" s="1"/>
  <c r="X280" i="12"/>
  <c r="AA280" i="12" s="1"/>
  <c r="Z220" i="12"/>
  <c r="X173" i="12"/>
  <c r="AA173" i="12" s="1"/>
  <c r="Z142" i="12"/>
  <c r="S142" i="12" s="1"/>
  <c r="E142" i="12" s="1"/>
  <c r="X329" i="12"/>
  <c r="AA329" i="12" s="1"/>
  <c r="X284" i="12"/>
  <c r="Z263" i="12"/>
  <c r="X246" i="12"/>
  <c r="AA246" i="12" s="1"/>
  <c r="X202" i="12"/>
  <c r="AA202" i="12" s="1"/>
  <c r="X144" i="12"/>
  <c r="AA144" i="12" s="1"/>
  <c r="X290" i="12"/>
  <c r="Z276" i="12"/>
  <c r="S276" i="12" s="1"/>
  <c r="E276" i="12" s="1"/>
  <c r="X233" i="12"/>
  <c r="AA233" i="12" s="1"/>
  <c r="X216" i="12"/>
  <c r="AA216" i="12" s="1"/>
  <c r="X190" i="12"/>
  <c r="X271" i="12"/>
  <c r="AA271" i="12" s="1"/>
  <c r="X230" i="12"/>
  <c r="AA230" i="12" s="1"/>
  <c r="X140" i="12"/>
  <c r="AA140" i="12" s="1"/>
  <c r="X261" i="12"/>
  <c r="AA261" i="12" s="1"/>
  <c r="X205" i="12"/>
  <c r="AA205" i="12" s="1"/>
  <c r="X154" i="12"/>
  <c r="AA154" i="12" s="1"/>
  <c r="X130" i="12"/>
  <c r="Z486" i="12"/>
  <c r="S486" i="12" s="1"/>
  <c r="E486" i="12" s="1"/>
  <c r="Z234" i="12"/>
  <c r="X409" i="12"/>
  <c r="AA409" i="12" s="1"/>
  <c r="Z397" i="12"/>
  <c r="S397" i="12" s="1"/>
  <c r="E397" i="12" s="1"/>
  <c r="Z383" i="12"/>
  <c r="S383" i="12" s="1"/>
  <c r="E383" i="12" s="1"/>
  <c r="X371" i="12"/>
  <c r="Z363" i="12"/>
  <c r="S363" i="12" s="1"/>
  <c r="E363" i="12" s="1"/>
  <c r="Z351" i="12"/>
  <c r="S351" i="12" s="1"/>
  <c r="E351" i="12" s="1"/>
  <c r="Z500" i="12"/>
  <c r="S500" i="12" s="1"/>
  <c r="E500" i="12" s="1"/>
  <c r="Z238" i="12"/>
  <c r="S238" i="12" s="1"/>
  <c r="E238" i="12" s="1"/>
  <c r="Z175" i="12"/>
  <c r="S175" i="12" s="1"/>
  <c r="E175" i="12" s="1"/>
  <c r="X249" i="12"/>
  <c r="AA249" i="12" s="1"/>
  <c r="X299" i="12"/>
  <c r="X183" i="12"/>
  <c r="X264" i="12"/>
  <c r="AA264" i="12" s="1"/>
  <c r="X256" i="12"/>
  <c r="X199" i="12"/>
  <c r="AA199" i="12" s="1"/>
  <c r="X413" i="12"/>
  <c r="AA413" i="12" s="1"/>
  <c r="Z379" i="12"/>
  <c r="S379" i="12" s="1"/>
  <c r="E379" i="12" s="1"/>
  <c r="X355" i="12"/>
  <c r="AA355" i="12" s="1"/>
  <c r="Z494" i="12"/>
  <c r="S494" i="12" s="1"/>
  <c r="E494" i="12" s="1"/>
  <c r="X474" i="12"/>
  <c r="AA474" i="12" s="1"/>
  <c r="Z436" i="12"/>
  <c r="S436" i="12" s="1"/>
  <c r="E436" i="12" s="1"/>
  <c r="Z385" i="12"/>
  <c r="S385" i="12" s="1"/>
  <c r="E385" i="12" s="1"/>
  <c r="Z369" i="12"/>
  <c r="S369" i="12" s="1"/>
  <c r="E369" i="12" s="1"/>
  <c r="X353" i="12"/>
  <c r="X251" i="12"/>
  <c r="AA251" i="12" s="1"/>
  <c r="X232" i="12"/>
  <c r="AA232" i="12" s="1"/>
  <c r="Z225" i="12"/>
  <c r="S225" i="12" s="1"/>
  <c r="E225" i="12" s="1"/>
  <c r="X209" i="12"/>
  <c r="AA209" i="12" s="1"/>
  <c r="Z159" i="12"/>
  <c r="S159" i="12" s="1"/>
  <c r="E159" i="12" s="1"/>
  <c r="X160" i="12"/>
  <c r="AA160" i="12" s="1"/>
  <c r="Z174" i="12"/>
  <c r="Z180" i="12"/>
  <c r="X151" i="12"/>
  <c r="AA151" i="12" s="1"/>
  <c r="Z157" i="12"/>
  <c r="S157" i="12" s="1"/>
  <c r="E157" i="12" s="1"/>
  <c r="X163" i="12"/>
  <c r="Z164" i="12"/>
  <c r="S164" i="12" s="1"/>
  <c r="E164" i="12" s="1"/>
  <c r="Z153" i="12"/>
  <c r="S153" i="12" s="1"/>
  <c r="E153" i="12" s="1"/>
  <c r="Z199" i="12"/>
  <c r="S199" i="12" s="1"/>
  <c r="E199" i="12" s="1"/>
  <c r="X276" i="12"/>
  <c r="AA276" i="12" s="1"/>
  <c r="X347" i="12"/>
  <c r="Z231" i="12"/>
  <c r="S231" i="12" s="1"/>
  <c r="E231" i="12" s="1"/>
  <c r="X215" i="12"/>
  <c r="Z139" i="12"/>
  <c r="Z484" i="12"/>
  <c r="S484" i="12" s="1"/>
  <c r="E484" i="12" s="1"/>
  <c r="X146" i="12"/>
  <c r="AA146" i="12" s="1"/>
  <c r="Z409" i="12"/>
  <c r="S409" i="12" s="1"/>
  <c r="E409" i="12" s="1"/>
  <c r="Z391" i="12"/>
  <c r="S391" i="12" s="1"/>
  <c r="E391" i="12" s="1"/>
  <c r="Z371" i="12"/>
  <c r="S371" i="12" s="1"/>
  <c r="E371" i="12" s="1"/>
  <c r="Z488" i="12"/>
  <c r="S488" i="12" s="1"/>
  <c r="E488" i="12" s="1"/>
  <c r="Z460" i="12"/>
  <c r="S460" i="12" s="1"/>
  <c r="E460" i="12" s="1"/>
  <c r="Z428" i="12"/>
  <c r="S428" i="12" s="1"/>
  <c r="E428" i="12" s="1"/>
  <c r="Z456" i="12"/>
  <c r="S456" i="12" s="1"/>
  <c r="E456" i="12" s="1"/>
  <c r="X393" i="12"/>
  <c r="AA393" i="12" s="1"/>
  <c r="X377" i="12"/>
  <c r="AA377" i="12" s="1"/>
  <c r="Z365" i="12"/>
  <c r="S365" i="12" s="1"/>
  <c r="E365" i="12" s="1"/>
  <c r="Z353" i="12"/>
  <c r="S353" i="12" s="1"/>
  <c r="E353" i="12" s="1"/>
  <c r="Z243" i="12"/>
  <c r="S243" i="12" s="1"/>
  <c r="E243" i="12" s="1"/>
  <c r="Z215" i="12"/>
  <c r="X245" i="12"/>
  <c r="AA245" i="12" s="1"/>
  <c r="X152" i="12"/>
  <c r="Z232" i="12"/>
  <c r="S232" i="12" s="1"/>
  <c r="E232" i="12" s="1"/>
  <c r="Z182" i="12"/>
  <c r="Z172" i="12"/>
  <c r="Z151" i="12"/>
  <c r="S151" i="12" s="1"/>
  <c r="E151" i="12" s="1"/>
  <c r="X149" i="12"/>
  <c r="AA149" i="12" s="1"/>
  <c r="X155" i="12"/>
  <c r="AA155" i="12" s="1"/>
  <c r="X161" i="12"/>
  <c r="Z311" i="12"/>
  <c r="S311" i="12" s="1"/>
  <c r="E311" i="12" s="1"/>
  <c r="X164" i="12"/>
  <c r="AA164" i="12" s="1"/>
  <c r="X253" i="12"/>
  <c r="Z329" i="12"/>
  <c r="S329" i="12" s="1"/>
  <c r="E329" i="12" s="1"/>
  <c r="X200" i="12"/>
  <c r="AA200" i="12" s="1"/>
  <c r="X268" i="12"/>
  <c r="AA268" i="12" s="1"/>
  <c r="Z136" i="12"/>
  <c r="S136" i="12" s="1"/>
  <c r="E136" i="12" s="1"/>
  <c r="Z146" i="12"/>
  <c r="X387" i="12"/>
  <c r="AA387" i="12" s="1"/>
  <c r="Z367" i="12"/>
  <c r="S367" i="12" s="1"/>
  <c r="E367" i="12" s="1"/>
  <c r="Z476" i="12"/>
  <c r="S476" i="12" s="1"/>
  <c r="E476" i="12" s="1"/>
  <c r="Z452" i="12"/>
  <c r="S452" i="12" s="1"/>
  <c r="E452" i="12" s="1"/>
  <c r="Z420" i="12"/>
  <c r="S420" i="12" s="1"/>
  <c r="E420" i="12" s="1"/>
  <c r="Z389" i="12"/>
  <c r="S389" i="12" s="1"/>
  <c r="E389" i="12" s="1"/>
  <c r="Z377" i="12"/>
  <c r="S377" i="12" s="1"/>
  <c r="E377" i="12" s="1"/>
  <c r="X361" i="12"/>
  <c r="AA361" i="12" s="1"/>
  <c r="Z241" i="12"/>
  <c r="S241" i="12" s="1"/>
  <c r="E241" i="12" s="1"/>
  <c r="Z247" i="12"/>
  <c r="X217" i="12"/>
  <c r="AA217" i="12" s="1"/>
  <c r="Z185" i="12"/>
  <c r="Z184" i="12"/>
  <c r="Z190" i="12"/>
  <c r="S190" i="12" s="1"/>
  <c r="E190" i="12" s="1"/>
  <c r="X165" i="12"/>
  <c r="AA165" i="12" s="1"/>
  <c r="Z155" i="12"/>
  <c r="S155" i="12" s="1"/>
  <c r="E155" i="12" s="1"/>
  <c r="Z156" i="12"/>
  <c r="S156" i="12" s="1"/>
  <c r="E156" i="12" s="1"/>
  <c r="Z144" i="12"/>
  <c r="S144" i="12" s="1"/>
  <c r="E144" i="12" s="1"/>
  <c r="Z301" i="12"/>
  <c r="S301" i="12" s="1"/>
  <c r="E301" i="12" s="1"/>
  <c r="X134" i="12"/>
  <c r="X227" i="12"/>
  <c r="AA227" i="12" s="1"/>
  <c r="X282" i="12"/>
  <c r="AA282" i="12" s="1"/>
  <c r="X148" i="12"/>
  <c r="AA148" i="12" s="1"/>
  <c r="X240" i="12"/>
  <c r="AA240" i="12" s="1"/>
  <c r="X401" i="12"/>
  <c r="AA401" i="12" s="1"/>
  <c r="X379" i="12"/>
  <c r="AA379" i="12" s="1"/>
  <c r="Z359" i="12"/>
  <c r="S359" i="12" s="1"/>
  <c r="E359" i="12" s="1"/>
  <c r="X506" i="12"/>
  <c r="Z440" i="12"/>
  <c r="S440" i="12" s="1"/>
  <c r="E440" i="12" s="1"/>
  <c r="X385" i="12"/>
  <c r="AA385" i="12" s="1"/>
  <c r="Z373" i="12"/>
  <c r="S373" i="12" s="1"/>
  <c r="E373" i="12" s="1"/>
  <c r="Z357" i="12"/>
  <c r="S357" i="12" s="1"/>
  <c r="E357" i="12" s="1"/>
  <c r="Z230" i="12"/>
  <c r="S230" i="12" s="1"/>
  <c r="E230" i="12" s="1"/>
  <c r="Z236" i="12"/>
  <c r="S236" i="12" s="1"/>
  <c r="E236" i="12" s="1"/>
  <c r="X225" i="12"/>
  <c r="AA225" i="12" s="1"/>
  <c r="X213" i="12"/>
  <c r="AA213" i="12" s="1"/>
  <c r="X159" i="12"/>
  <c r="AA159" i="12" s="1"/>
  <c r="Z192" i="12"/>
  <c r="Z183" i="12"/>
  <c r="Z171" i="12"/>
  <c r="S171" i="12" s="1"/>
  <c r="E171" i="12" s="1"/>
  <c r="X157" i="12"/>
  <c r="AA157" i="12" s="1"/>
  <c r="Z167" i="12"/>
  <c r="S167" i="12" s="1"/>
  <c r="E167" i="12" s="1"/>
  <c r="X147" i="12"/>
  <c r="AA147" i="12" s="1"/>
  <c r="X153" i="12"/>
  <c r="AA153" i="12" s="1"/>
  <c r="Z140" i="12"/>
  <c r="S140" i="12" s="1"/>
  <c r="E140" i="12" s="1"/>
  <c r="Z235" i="12"/>
  <c r="S235" i="12" s="1"/>
  <c r="E235" i="12" s="1"/>
  <c r="Z222" i="12"/>
  <c r="Z250" i="12"/>
  <c r="S250" i="12" s="1"/>
  <c r="E250" i="12" s="1"/>
  <c r="Z262" i="12"/>
  <c r="S262" i="12" s="1"/>
  <c r="E262" i="12" s="1"/>
  <c r="Z441" i="12"/>
  <c r="S441" i="12" s="1"/>
  <c r="E441" i="12" s="1"/>
  <c r="Z299" i="12"/>
  <c r="S299" i="12" s="1"/>
  <c r="E299" i="12" s="1"/>
  <c r="Z435" i="12"/>
  <c r="S435" i="12" s="1"/>
  <c r="E435" i="12" s="1"/>
  <c r="Z256" i="12"/>
  <c r="S256" i="12" s="1"/>
  <c r="E256" i="12" s="1"/>
  <c r="Z130" i="12"/>
  <c r="S130" i="12" s="1"/>
  <c r="E130" i="12" s="1"/>
  <c r="Z485" i="12"/>
  <c r="S485" i="12" s="1"/>
  <c r="E485" i="12" s="1"/>
  <c r="Z501" i="12"/>
  <c r="S501" i="12" s="1"/>
  <c r="E501" i="12" s="1"/>
  <c r="Z264" i="12"/>
  <c r="S264" i="12" s="1"/>
  <c r="E264" i="12" s="1"/>
  <c r="Z134" i="12"/>
  <c r="S134" i="12" s="1"/>
  <c r="E134" i="12" s="1"/>
  <c r="Z128" i="12"/>
  <c r="S128" i="12" s="1"/>
  <c r="E128" i="12" s="1"/>
  <c r="Z281" i="12"/>
  <c r="S281" i="12" s="1"/>
  <c r="E281" i="12" s="1"/>
  <c r="Z205" i="12"/>
  <c r="S205" i="12" s="1"/>
  <c r="E205" i="12" s="1"/>
  <c r="Z252" i="12"/>
  <c r="S252" i="12" s="1"/>
  <c r="E252" i="12" s="1"/>
  <c r="Z166" i="12"/>
  <c r="S166" i="12" s="1"/>
  <c r="E166" i="12" s="1"/>
  <c r="Z207" i="12"/>
  <c r="S207" i="12" s="1"/>
  <c r="E207" i="12" s="1"/>
  <c r="Z493" i="12"/>
  <c r="S493" i="12" s="1"/>
  <c r="E493" i="12" s="1"/>
  <c r="Z419" i="12"/>
  <c r="S419" i="12" s="1"/>
  <c r="E419" i="12" s="1"/>
  <c r="Z150" i="12"/>
  <c r="S150" i="12" s="1"/>
  <c r="E150" i="12" s="1"/>
  <c r="Z261" i="12"/>
  <c r="S261" i="12" s="1"/>
  <c r="E261" i="12" s="1"/>
  <c r="Z203" i="12"/>
  <c r="S203" i="12" s="1"/>
  <c r="E203" i="12" s="1"/>
  <c r="Z188" i="12"/>
  <c r="S188" i="12" s="1"/>
  <c r="E188" i="12" s="1"/>
  <c r="Z127" i="12"/>
  <c r="S127" i="12" s="1"/>
  <c r="E127" i="12" s="1"/>
  <c r="Z141" i="12"/>
  <c r="S141" i="12" s="1"/>
  <c r="E141" i="12" s="1"/>
  <c r="Z240" i="12"/>
  <c r="S240" i="12" s="1"/>
  <c r="E240" i="12" s="1"/>
  <c r="Z129" i="12"/>
  <c r="S129" i="12" s="1"/>
  <c r="E129" i="12" s="1"/>
  <c r="Z457" i="12"/>
  <c r="S457" i="12" s="1"/>
  <c r="E457" i="12" s="1"/>
  <c r="Z446" i="12"/>
  <c r="S446" i="12" s="1"/>
  <c r="E446" i="12" s="1"/>
  <c r="Z267" i="12"/>
  <c r="S267" i="12" s="1"/>
  <c r="E267" i="12" s="1"/>
  <c r="Z137" i="12"/>
  <c r="S137" i="12" s="1"/>
  <c r="E137" i="12" s="1"/>
  <c r="Z126" i="12"/>
  <c r="S126" i="12" s="1"/>
  <c r="E126" i="12" s="1"/>
  <c r="Z272" i="12"/>
  <c r="S272" i="12" s="1"/>
  <c r="E272" i="12" s="1"/>
  <c r="Z143" i="12"/>
  <c r="S143" i="12" s="1"/>
  <c r="E143" i="12" s="1"/>
  <c r="T265" i="12"/>
  <c r="U265" i="12" s="1"/>
  <c r="S265" i="12" s="1"/>
  <c r="E265" i="12" s="1"/>
  <c r="S178" i="12"/>
  <c r="E178" i="12" s="1"/>
  <c r="S192" i="12"/>
  <c r="E192" i="12" s="1"/>
  <c r="S177" i="12"/>
  <c r="E177" i="12" s="1"/>
  <c r="S211" i="12"/>
  <c r="E211" i="12" s="1"/>
  <c r="S263" i="12"/>
  <c r="E263" i="12" s="1"/>
  <c r="S404" i="12"/>
  <c r="E404" i="12" s="1"/>
  <c r="S234" i="12"/>
  <c r="E234" i="12" s="1"/>
  <c r="S218" i="12"/>
  <c r="E218" i="12" s="1"/>
  <c r="S310" i="12"/>
  <c r="E310" i="12" s="1"/>
  <c r="S505" i="12"/>
  <c r="E505" i="12" s="1"/>
  <c r="S402" i="12"/>
  <c r="E402" i="12" s="1"/>
  <c r="S233" i="12"/>
  <c r="E233" i="12" s="1"/>
  <c r="Z326" i="12"/>
  <c r="Z255" i="12"/>
  <c r="T255" i="12"/>
  <c r="U255" i="12" s="1"/>
  <c r="S442" i="12"/>
  <c r="E442" i="12" s="1"/>
  <c r="S308" i="12"/>
  <c r="E308" i="12" s="1"/>
  <c r="S473" i="12"/>
  <c r="E473" i="12" s="1"/>
  <c r="T326" i="12"/>
  <c r="U326" i="12" s="1"/>
  <c r="S326" i="12" s="1"/>
  <c r="E326" i="12" s="1"/>
  <c r="S320" i="12"/>
  <c r="E320" i="12" s="1"/>
  <c r="S210" i="12"/>
  <c r="E210" i="12" s="1"/>
  <c r="S421" i="12"/>
  <c r="E421" i="12" s="1"/>
  <c r="S303" i="12"/>
  <c r="E303" i="12" s="1"/>
  <c r="S430" i="12"/>
  <c r="E430" i="12" s="1"/>
  <c r="S475" i="12"/>
  <c r="E475" i="12" s="1"/>
  <c r="S392" i="12"/>
  <c r="E392" i="12" s="1"/>
  <c r="S407" i="12"/>
  <c r="E407" i="12" s="1"/>
  <c r="S146" i="12"/>
  <c r="E146" i="12" s="1"/>
  <c r="S465" i="12"/>
  <c r="E465" i="12" s="1"/>
  <c r="S244" i="12"/>
  <c r="E244" i="12" s="1"/>
  <c r="S182" i="12"/>
  <c r="E182" i="12" s="1"/>
  <c r="S215" i="12"/>
  <c r="E215" i="12" s="1"/>
  <c r="S467" i="12"/>
  <c r="E467" i="12" s="1"/>
  <c r="S273" i="12"/>
  <c r="E273" i="12" s="1"/>
  <c r="S183" i="12"/>
  <c r="E183" i="12" s="1"/>
  <c r="S479" i="12"/>
  <c r="E479" i="12" s="1"/>
  <c r="S408" i="12"/>
  <c r="E408" i="12" s="1"/>
  <c r="S286" i="12"/>
  <c r="E286" i="12" s="1"/>
  <c r="S293" i="12"/>
  <c r="E293" i="12" s="1"/>
  <c r="S447" i="12"/>
  <c r="E447" i="12" s="1"/>
  <c r="S344" i="12"/>
  <c r="E344" i="12" s="1"/>
  <c r="S162" i="12"/>
  <c r="E162" i="12" s="1"/>
  <c r="T214" i="12"/>
  <c r="U214" i="12" s="1"/>
  <c r="S214" i="12" s="1"/>
  <c r="E214" i="12" s="1"/>
  <c r="S284" i="12"/>
  <c r="E284" i="12" s="1"/>
  <c r="S288" i="12"/>
  <c r="E288" i="12" s="1"/>
  <c r="S186" i="12"/>
  <c r="E186" i="12" s="1"/>
  <c r="S282" i="12"/>
  <c r="E282" i="12" s="1"/>
  <c r="S224" i="12"/>
  <c r="E224" i="12" s="1"/>
  <c r="S226" i="12"/>
  <c r="E226" i="12" s="1"/>
  <c r="S223" i="12"/>
  <c r="E223" i="12" s="1"/>
  <c r="S324" i="12"/>
  <c r="E324" i="12" s="1"/>
  <c r="S304" i="12"/>
  <c r="E304" i="12" s="1"/>
  <c r="S212" i="12"/>
  <c r="E212" i="12" s="1"/>
  <c r="S222" i="12"/>
  <c r="E222" i="12" s="1"/>
  <c r="S400" i="12"/>
  <c r="E400" i="12" s="1"/>
  <c r="S412" i="12"/>
  <c r="E412" i="12" s="1"/>
  <c r="S220" i="12"/>
  <c r="E220" i="12" s="1"/>
  <c r="S437" i="12"/>
  <c r="E437" i="12" s="1"/>
  <c r="S302" i="12"/>
  <c r="E302" i="12" s="1"/>
  <c r="Z229" i="12"/>
  <c r="Z334" i="12"/>
  <c r="S334" i="12" s="1"/>
  <c r="E334" i="12" s="1"/>
  <c r="S285" i="12"/>
  <c r="E285" i="12" s="1"/>
  <c r="S172" i="12"/>
  <c r="E172" i="12" s="1"/>
  <c r="S362" i="12"/>
  <c r="E362" i="12" s="1"/>
  <c r="S415" i="12"/>
  <c r="E415" i="12" s="1"/>
  <c r="S431" i="12"/>
  <c r="E431" i="12" s="1"/>
  <c r="S449" i="12"/>
  <c r="E449" i="12" s="1"/>
  <c r="S390" i="12"/>
  <c r="E390" i="12" s="1"/>
  <c r="S372" i="12"/>
  <c r="E372" i="12" s="1"/>
  <c r="S507" i="12"/>
  <c r="E507" i="12" s="1"/>
  <c r="S376" i="12"/>
  <c r="E376" i="12" s="1"/>
  <c r="S266" i="12"/>
  <c r="E266" i="12" s="1"/>
  <c r="T229" i="12"/>
  <c r="U229" i="12" s="1"/>
  <c r="S229" i="12" s="1"/>
  <c r="E229" i="12" s="1"/>
  <c r="S184" i="12"/>
  <c r="E184" i="12" s="1"/>
  <c r="S445" i="12"/>
  <c r="E445" i="12" s="1"/>
  <c r="S247" i="12"/>
  <c r="E247" i="12" s="1"/>
  <c r="S279" i="12"/>
  <c r="E279" i="12" s="1"/>
  <c r="S139" i="12"/>
  <c r="E139" i="12" s="1"/>
  <c r="S366" i="12"/>
  <c r="E366" i="12" s="1"/>
  <c r="S131" i="12"/>
  <c r="E131" i="12" s="1"/>
  <c r="S406" i="12"/>
  <c r="E406" i="12" s="1"/>
  <c r="S360" i="12"/>
  <c r="E360" i="12" s="1"/>
  <c r="S180" i="12"/>
  <c r="E180" i="12" s="1"/>
  <c r="S298" i="12"/>
  <c r="E298" i="12" s="1"/>
  <c r="S181" i="12"/>
  <c r="E181" i="12" s="1"/>
  <c r="S176" i="12"/>
  <c r="E176" i="12" s="1"/>
  <c r="S292" i="12"/>
  <c r="E292" i="12" s="1"/>
  <c r="S174" i="12"/>
  <c r="E174" i="12" s="1"/>
  <c r="S318" i="12"/>
  <c r="E318" i="12" s="1"/>
  <c r="S482" i="12"/>
  <c r="E482" i="12" s="1"/>
  <c r="S242" i="12"/>
  <c r="E242" i="12" s="1"/>
  <c r="S433" i="12"/>
  <c r="E433" i="12" s="1"/>
  <c r="S346" i="12"/>
  <c r="E346" i="12" s="1"/>
  <c r="S179" i="12"/>
  <c r="E179" i="12" s="1"/>
  <c r="S322" i="12"/>
  <c r="E322" i="12" s="1"/>
  <c r="S429" i="12"/>
  <c r="E429" i="12" s="1"/>
  <c r="S439" i="12"/>
  <c r="E439" i="12" s="1"/>
  <c r="S328" i="12"/>
  <c r="E328" i="12" s="1"/>
  <c r="S204" i="12"/>
  <c r="E204" i="12" s="1"/>
  <c r="S418" i="12"/>
  <c r="E418" i="12" s="1"/>
  <c r="S487" i="12"/>
  <c r="E487" i="12" s="1"/>
  <c r="S133" i="12"/>
  <c r="E133" i="12" s="1"/>
  <c r="S259" i="12"/>
  <c r="E259" i="12" s="1"/>
  <c r="S386" i="12"/>
  <c r="E386" i="12" s="1"/>
  <c r="S396" i="12"/>
  <c r="E396" i="12" s="1"/>
  <c r="S489" i="12"/>
  <c r="E489" i="12" s="1"/>
  <c r="S358" i="12"/>
  <c r="E358" i="12" s="1"/>
  <c r="S472" i="12"/>
  <c r="E472" i="12" s="1"/>
  <c r="S356" i="12"/>
  <c r="E356" i="12" s="1"/>
  <c r="S198" i="12"/>
  <c r="E198" i="12" s="1"/>
  <c r="S438" i="12"/>
  <c r="E438" i="12" s="1"/>
  <c r="S307" i="12"/>
  <c r="E307" i="12" s="1"/>
  <c r="E15" i="1"/>
  <c r="T29" i="1"/>
  <c r="T54" i="1"/>
  <c r="T37" i="1"/>
  <c r="B9" i="5"/>
  <c r="D35" i="3" s="1"/>
  <c r="R15" i="1"/>
  <c r="Q15" i="1" s="1"/>
  <c r="E7" i="1"/>
  <c r="R7" i="1"/>
  <c r="Q7" i="1" s="1"/>
  <c r="B35" i="3"/>
  <c r="A38" i="3" s="1"/>
  <c r="C11" i="3"/>
  <c r="E19" i="1"/>
  <c r="R4" i="1"/>
  <c r="Q4" i="1" s="1"/>
  <c r="U4" i="1"/>
  <c r="E4" i="1"/>
  <c r="T20" i="1"/>
  <c r="R9" i="1"/>
  <c r="T9" i="1" s="1"/>
  <c r="R12" i="1"/>
  <c r="T12" i="1" s="1"/>
  <c r="E20" i="1"/>
  <c r="U20" i="1"/>
  <c r="R19" i="1"/>
  <c r="Q19" i="1" s="1"/>
  <c r="E9" i="1"/>
  <c r="T17" i="1"/>
  <c r="E21" i="1"/>
  <c r="U21" i="1"/>
  <c r="R21" i="1"/>
  <c r="Q21" i="1" s="1"/>
  <c r="E5" i="1"/>
  <c r="R5" i="1"/>
  <c r="Q5" i="1" s="1"/>
  <c r="U5" i="1"/>
  <c r="E10" i="1"/>
  <c r="R10" i="1"/>
  <c r="Q10" i="1" s="1"/>
  <c r="U10" i="1"/>
  <c r="R11" i="1"/>
  <c r="Q11" i="1" s="1"/>
  <c r="U11" i="1"/>
  <c r="E11" i="1"/>
  <c r="E16" i="1"/>
  <c r="R16" i="1"/>
  <c r="Q16" i="1" s="1"/>
  <c r="U16" i="1"/>
  <c r="Y3" i="12"/>
  <c r="Y4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X4" i="12"/>
  <c r="AA4" i="12" s="1"/>
  <c r="X8" i="12"/>
  <c r="X12" i="12"/>
  <c r="X16" i="12"/>
  <c r="X20" i="12"/>
  <c r="AA20" i="12" s="1"/>
  <c r="X24" i="12"/>
  <c r="X28" i="12"/>
  <c r="X32" i="12"/>
  <c r="X36" i="12"/>
  <c r="AA36" i="12" s="1"/>
  <c r="X40" i="12"/>
  <c r="X44" i="12"/>
  <c r="X48" i="12"/>
  <c r="X52" i="12"/>
  <c r="AA52" i="12" s="1"/>
  <c r="X56" i="12"/>
  <c r="X60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X83" i="12"/>
  <c r="X84" i="12"/>
  <c r="Z4" i="12"/>
  <c r="S4" i="12" s="1"/>
  <c r="E4" i="12" s="1"/>
  <c r="Z6" i="12"/>
  <c r="S6" i="12" s="1"/>
  <c r="E6" i="12" s="1"/>
  <c r="Z8" i="12"/>
  <c r="S8" i="12" s="1"/>
  <c r="E8" i="12" s="1"/>
  <c r="Z10" i="12"/>
  <c r="S10" i="12" s="1"/>
  <c r="E10" i="12" s="1"/>
  <c r="Z12" i="12"/>
  <c r="S12" i="12" s="1"/>
  <c r="E12" i="12" s="1"/>
  <c r="Z14" i="12"/>
  <c r="S14" i="12" s="1"/>
  <c r="E14" i="12" s="1"/>
  <c r="Z16" i="12"/>
  <c r="S16" i="12" s="1"/>
  <c r="E16" i="12" s="1"/>
  <c r="Z18" i="12"/>
  <c r="S18" i="12" s="1"/>
  <c r="E18" i="12" s="1"/>
  <c r="Z20" i="12"/>
  <c r="S20" i="12" s="1"/>
  <c r="E20" i="12" s="1"/>
  <c r="Z22" i="12"/>
  <c r="S22" i="12" s="1"/>
  <c r="E22" i="12" s="1"/>
  <c r="Z24" i="12"/>
  <c r="S24" i="12" s="1"/>
  <c r="E24" i="12" s="1"/>
  <c r="Z26" i="12"/>
  <c r="S26" i="12" s="1"/>
  <c r="E26" i="12" s="1"/>
  <c r="Z28" i="12"/>
  <c r="S28" i="12" s="1"/>
  <c r="E28" i="12" s="1"/>
  <c r="Z30" i="12"/>
  <c r="S30" i="12" s="1"/>
  <c r="E30" i="12" s="1"/>
  <c r="Z32" i="12"/>
  <c r="S32" i="12" s="1"/>
  <c r="E32" i="12" s="1"/>
  <c r="Z34" i="12"/>
  <c r="S34" i="12" s="1"/>
  <c r="E34" i="12" s="1"/>
  <c r="Z36" i="12"/>
  <c r="S36" i="12" s="1"/>
  <c r="E36" i="12" s="1"/>
  <c r="Z5" i="12"/>
  <c r="S5" i="12" s="1"/>
  <c r="E5" i="12" s="1"/>
  <c r="Z13" i="12"/>
  <c r="S13" i="12" s="1"/>
  <c r="E13" i="12" s="1"/>
  <c r="Z21" i="12"/>
  <c r="S21" i="12" s="1"/>
  <c r="E21" i="12" s="1"/>
  <c r="Z29" i="12"/>
  <c r="S29" i="12" s="1"/>
  <c r="E29" i="12" s="1"/>
  <c r="Z37" i="12"/>
  <c r="S37" i="12" s="1"/>
  <c r="E37" i="12" s="1"/>
  <c r="Z39" i="12"/>
  <c r="S39" i="12" s="1"/>
  <c r="E39" i="12" s="1"/>
  <c r="Z41" i="12"/>
  <c r="S41" i="12" s="1"/>
  <c r="E41" i="12" s="1"/>
  <c r="Z43" i="12"/>
  <c r="S43" i="12" s="1"/>
  <c r="E43" i="12" s="1"/>
  <c r="Z45" i="12"/>
  <c r="S45" i="12" s="1"/>
  <c r="E45" i="12" s="1"/>
  <c r="Z47" i="12"/>
  <c r="S47" i="12" s="1"/>
  <c r="E47" i="12" s="1"/>
  <c r="Z49" i="12"/>
  <c r="S49" i="12" s="1"/>
  <c r="E49" i="12" s="1"/>
  <c r="Z51" i="12"/>
  <c r="S51" i="12" s="1"/>
  <c r="E51" i="12" s="1"/>
  <c r="Z53" i="12"/>
  <c r="S53" i="12" s="1"/>
  <c r="E53" i="12" s="1"/>
  <c r="Z55" i="12"/>
  <c r="S55" i="12" s="1"/>
  <c r="E55" i="12" s="1"/>
  <c r="Z57" i="12"/>
  <c r="S57" i="12" s="1"/>
  <c r="E57" i="12" s="1"/>
  <c r="Z59" i="12"/>
  <c r="S59" i="12" s="1"/>
  <c r="E59" i="12" s="1"/>
  <c r="Z61" i="12"/>
  <c r="S61" i="12" s="1"/>
  <c r="E61" i="12" s="1"/>
  <c r="Z63" i="12"/>
  <c r="S63" i="12" s="1"/>
  <c r="E63" i="12" s="1"/>
  <c r="Z65" i="12"/>
  <c r="S65" i="12" s="1"/>
  <c r="E65" i="12" s="1"/>
  <c r="Z67" i="12"/>
  <c r="S67" i="12" s="1"/>
  <c r="E67" i="12" s="1"/>
  <c r="Z69" i="12"/>
  <c r="S69" i="12" s="1"/>
  <c r="E69" i="12" s="1"/>
  <c r="Z71" i="12"/>
  <c r="S71" i="12" s="1"/>
  <c r="E71" i="12" s="1"/>
  <c r="Z73" i="12"/>
  <c r="S73" i="12" s="1"/>
  <c r="E73" i="12" s="1"/>
  <c r="Z75" i="12"/>
  <c r="S75" i="12" s="1"/>
  <c r="E75" i="12" s="1"/>
  <c r="Z77" i="12"/>
  <c r="S77" i="12" s="1"/>
  <c r="E77" i="12" s="1"/>
  <c r="Z79" i="12"/>
  <c r="S79" i="12" s="1"/>
  <c r="E79" i="12" s="1"/>
  <c r="Z81" i="12"/>
  <c r="S81" i="12" s="1"/>
  <c r="E81" i="12" s="1"/>
  <c r="Z83" i="12"/>
  <c r="S83" i="12" s="1"/>
  <c r="E83" i="12" s="1"/>
  <c r="Z85" i="12"/>
  <c r="S85" i="12" s="1"/>
  <c r="E85" i="12" s="1"/>
  <c r="Z87" i="12"/>
  <c r="S87" i="12" s="1"/>
  <c r="E87" i="12" s="1"/>
  <c r="Z89" i="12"/>
  <c r="S89" i="12" s="1"/>
  <c r="E89" i="12" s="1"/>
  <c r="Z91" i="12"/>
  <c r="S91" i="12" s="1"/>
  <c r="E91" i="12" s="1"/>
  <c r="Z93" i="12"/>
  <c r="S93" i="12" s="1"/>
  <c r="E93" i="12" s="1"/>
  <c r="Z95" i="12"/>
  <c r="S95" i="12" s="1"/>
  <c r="E95" i="12" s="1"/>
  <c r="Z97" i="12"/>
  <c r="S97" i="12" s="1"/>
  <c r="E97" i="12" s="1"/>
  <c r="Z99" i="12"/>
  <c r="S99" i="12" s="1"/>
  <c r="E99" i="12" s="1"/>
  <c r="Z101" i="12"/>
  <c r="S101" i="12" s="1"/>
  <c r="E101" i="12" s="1"/>
  <c r="Z103" i="12"/>
  <c r="S103" i="12" s="1"/>
  <c r="E103" i="12" s="1"/>
  <c r="Z105" i="12"/>
  <c r="S105" i="12" s="1"/>
  <c r="E105" i="12" s="1"/>
  <c r="Z107" i="12"/>
  <c r="S107" i="12" s="1"/>
  <c r="E107" i="12" s="1"/>
  <c r="Z109" i="12"/>
  <c r="S109" i="12" s="1"/>
  <c r="E109" i="12" s="1"/>
  <c r="Z111" i="12"/>
  <c r="S111" i="12" s="1"/>
  <c r="E111" i="12" s="1"/>
  <c r="Z113" i="12"/>
  <c r="S113" i="12" s="1"/>
  <c r="E113" i="12" s="1"/>
  <c r="Z115" i="12"/>
  <c r="S115" i="12" s="1"/>
  <c r="E115" i="12" s="1"/>
  <c r="Z117" i="12"/>
  <c r="S117" i="12" s="1"/>
  <c r="E117" i="12" s="1"/>
  <c r="Z119" i="12"/>
  <c r="S119" i="12" s="1"/>
  <c r="E119" i="12" s="1"/>
  <c r="Z121" i="12"/>
  <c r="S121" i="12" s="1"/>
  <c r="E121" i="12" s="1"/>
  <c r="Z123" i="12"/>
  <c r="S123" i="12" s="1"/>
  <c r="E123" i="12" s="1"/>
  <c r="Z125" i="12"/>
  <c r="S125" i="12" s="1"/>
  <c r="E125" i="12" s="1"/>
  <c r="Y2" i="12"/>
  <c r="X6" i="12"/>
  <c r="X9" i="12"/>
  <c r="AA9" i="12" s="1"/>
  <c r="X11" i="12"/>
  <c r="X22" i="12"/>
  <c r="AA22" i="12" s="1"/>
  <c r="X25" i="12"/>
  <c r="AA25" i="12" s="1"/>
  <c r="X27" i="12"/>
  <c r="X38" i="12"/>
  <c r="X41" i="12"/>
  <c r="X43" i="12"/>
  <c r="AA43" i="12" s="1"/>
  <c r="X54" i="12"/>
  <c r="Z19" i="12"/>
  <c r="S19" i="12" s="1"/>
  <c r="E19" i="12" s="1"/>
  <c r="Z25" i="12"/>
  <c r="S25" i="12" s="1"/>
  <c r="E25" i="12" s="1"/>
  <c r="Z31" i="12"/>
  <c r="S31" i="12" s="1"/>
  <c r="E31" i="12" s="1"/>
  <c r="Z42" i="12"/>
  <c r="S42" i="12" s="1"/>
  <c r="E42" i="12" s="1"/>
  <c r="Z50" i="12"/>
  <c r="S50" i="12" s="1"/>
  <c r="E50" i="12" s="1"/>
  <c r="Z58" i="12"/>
  <c r="S58" i="12" s="1"/>
  <c r="E58" i="12" s="1"/>
  <c r="Z66" i="12"/>
  <c r="S66" i="12" s="1"/>
  <c r="E66" i="12" s="1"/>
  <c r="Z74" i="12"/>
  <c r="S74" i="12" s="1"/>
  <c r="E74" i="12" s="1"/>
  <c r="Z82" i="12"/>
  <c r="S82" i="12" s="1"/>
  <c r="E82" i="12" s="1"/>
  <c r="Z90" i="12"/>
  <c r="S90" i="12" s="1"/>
  <c r="E90" i="12" s="1"/>
  <c r="Z98" i="12"/>
  <c r="S98" i="12" s="1"/>
  <c r="E98" i="12" s="1"/>
  <c r="Z106" i="12"/>
  <c r="S106" i="12" s="1"/>
  <c r="E106" i="12" s="1"/>
  <c r="Z114" i="12"/>
  <c r="S114" i="12" s="1"/>
  <c r="E114" i="12" s="1"/>
  <c r="Z122" i="12"/>
  <c r="S122" i="12" s="1"/>
  <c r="E122" i="12" s="1"/>
  <c r="X3" i="12"/>
  <c r="AA3" i="12" s="1"/>
  <c r="X7" i="12"/>
  <c r="X21" i="12"/>
  <c r="AA21" i="12" s="1"/>
  <c r="X33" i="12"/>
  <c r="X45" i="12"/>
  <c r="AA45" i="12" s="1"/>
  <c r="X47" i="12"/>
  <c r="X50" i="12"/>
  <c r="Y65" i="12"/>
  <c r="Y69" i="12"/>
  <c r="Y73" i="12"/>
  <c r="Y77" i="12"/>
  <c r="Y81" i="12"/>
  <c r="X85" i="12"/>
  <c r="X86" i="12"/>
  <c r="X87" i="12"/>
  <c r="X88" i="12"/>
  <c r="X89" i="12"/>
  <c r="X90" i="12"/>
  <c r="X91" i="12"/>
  <c r="X92" i="12"/>
  <c r="X93" i="12"/>
  <c r="X94" i="12"/>
  <c r="X95" i="12"/>
  <c r="X96" i="12"/>
  <c r="X97" i="12"/>
  <c r="X98" i="12"/>
  <c r="X99" i="12"/>
  <c r="X100" i="12"/>
  <c r="X101" i="12"/>
  <c r="X102" i="12"/>
  <c r="X103" i="12"/>
  <c r="X104" i="12"/>
  <c r="X105" i="12"/>
  <c r="X106" i="12"/>
  <c r="X107" i="12"/>
  <c r="X108" i="12"/>
  <c r="X109" i="12"/>
  <c r="X110" i="12"/>
  <c r="X111" i="12"/>
  <c r="X112" i="12"/>
  <c r="X113" i="12"/>
  <c r="X114" i="12"/>
  <c r="X115" i="12"/>
  <c r="X116" i="12"/>
  <c r="X117" i="12"/>
  <c r="X118" i="12"/>
  <c r="X119" i="12"/>
  <c r="X120" i="12"/>
  <c r="X121" i="12"/>
  <c r="X122" i="12"/>
  <c r="X123" i="12"/>
  <c r="X124" i="12"/>
  <c r="X125" i="12"/>
  <c r="X2" i="12"/>
  <c r="Z11" i="12"/>
  <c r="S11" i="12" s="1"/>
  <c r="E11" i="12" s="1"/>
  <c r="Z17" i="12"/>
  <c r="S17" i="12" s="1"/>
  <c r="E17" i="12" s="1"/>
  <c r="Z23" i="12"/>
  <c r="S23" i="12" s="1"/>
  <c r="E23" i="12" s="1"/>
  <c r="Z40" i="12"/>
  <c r="S40" i="12" s="1"/>
  <c r="E40" i="12" s="1"/>
  <c r="Z48" i="12"/>
  <c r="S48" i="12" s="1"/>
  <c r="E48" i="12" s="1"/>
  <c r="Z56" i="12"/>
  <c r="S56" i="12" s="1"/>
  <c r="E56" i="12" s="1"/>
  <c r="Z64" i="12"/>
  <c r="S64" i="12" s="1"/>
  <c r="E64" i="12" s="1"/>
  <c r="Z72" i="12"/>
  <c r="S72" i="12" s="1"/>
  <c r="E72" i="12" s="1"/>
  <c r="Z80" i="12"/>
  <c r="S80" i="12" s="1"/>
  <c r="E80" i="12" s="1"/>
  <c r="Z88" i="12"/>
  <c r="S88" i="12" s="1"/>
  <c r="E88" i="12" s="1"/>
  <c r="Z96" i="12"/>
  <c r="S96" i="12" s="1"/>
  <c r="E96" i="12" s="1"/>
  <c r="Z104" i="12"/>
  <c r="S104" i="12" s="1"/>
  <c r="E104" i="12" s="1"/>
  <c r="Z112" i="12"/>
  <c r="S112" i="12" s="1"/>
  <c r="E112" i="12" s="1"/>
  <c r="Z120" i="12"/>
  <c r="S120" i="12" s="1"/>
  <c r="E120" i="12" s="1"/>
  <c r="X5" i="12"/>
  <c r="AA5" i="12" s="1"/>
  <c r="X17" i="12"/>
  <c r="AA17" i="12" s="1"/>
  <c r="X29" i="12"/>
  <c r="AA29" i="12" s="1"/>
  <c r="X31" i="12"/>
  <c r="X34" i="12"/>
  <c r="X42" i="12"/>
  <c r="X46" i="12"/>
  <c r="X51" i="12"/>
  <c r="X55" i="12"/>
  <c r="AA55" i="12" s="1"/>
  <c r="X57" i="12"/>
  <c r="AA57" i="12" s="1"/>
  <c r="X59" i="12"/>
  <c r="Y64" i="12"/>
  <c r="Y68" i="12"/>
  <c r="Y72" i="12"/>
  <c r="Y76" i="12"/>
  <c r="Y80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Z3" i="12"/>
  <c r="S3" i="12" s="1"/>
  <c r="E3" i="12" s="1"/>
  <c r="Z9" i="12"/>
  <c r="S9" i="12" s="1"/>
  <c r="E9" i="12" s="1"/>
  <c r="Z15" i="12"/>
  <c r="S15" i="12" s="1"/>
  <c r="E15" i="12" s="1"/>
  <c r="Z35" i="12"/>
  <c r="S35" i="12" s="1"/>
  <c r="E35" i="12" s="1"/>
  <c r="Z38" i="12"/>
  <c r="S38" i="12" s="1"/>
  <c r="E38" i="12" s="1"/>
  <c r="Z46" i="12"/>
  <c r="S46" i="12" s="1"/>
  <c r="E46" i="12" s="1"/>
  <c r="Z54" i="12"/>
  <c r="S54" i="12" s="1"/>
  <c r="E54" i="12" s="1"/>
  <c r="Z62" i="12"/>
  <c r="S62" i="12" s="1"/>
  <c r="E62" i="12" s="1"/>
  <c r="Z70" i="12"/>
  <c r="S70" i="12" s="1"/>
  <c r="E70" i="12" s="1"/>
  <c r="Z78" i="12"/>
  <c r="S78" i="12" s="1"/>
  <c r="E78" i="12" s="1"/>
  <c r="Z60" i="12"/>
  <c r="S60" i="12" s="1"/>
  <c r="E60" i="12" s="1"/>
  <c r="Z94" i="12"/>
  <c r="S94" i="12" s="1"/>
  <c r="E94" i="12" s="1"/>
  <c r="Z110" i="12"/>
  <c r="S110" i="12" s="1"/>
  <c r="E110" i="12" s="1"/>
  <c r="Z2" i="12"/>
  <c r="X30" i="12"/>
  <c r="X37" i="12"/>
  <c r="AA37" i="12" s="1"/>
  <c r="X62" i="12"/>
  <c r="Y70" i="12"/>
  <c r="Y78" i="12"/>
  <c r="Z68" i="12"/>
  <c r="S68" i="12" s="1"/>
  <c r="E68" i="12" s="1"/>
  <c r="Z92" i="12"/>
  <c r="S92" i="12" s="1"/>
  <c r="E92" i="12" s="1"/>
  <c r="Z108" i="12"/>
  <c r="S108" i="12" s="1"/>
  <c r="E108" i="12" s="1"/>
  <c r="Z124" i="12"/>
  <c r="S124" i="12" s="1"/>
  <c r="E124" i="12" s="1"/>
  <c r="X13" i="12"/>
  <c r="AA13" i="12" s="1"/>
  <c r="X35" i="12"/>
  <c r="X39" i="12"/>
  <c r="X53" i="12"/>
  <c r="AA53" i="12" s="1"/>
  <c r="X63" i="12"/>
  <c r="Y71" i="12"/>
  <c r="Y79" i="12"/>
  <c r="Z7" i="12"/>
  <c r="S7" i="12" s="1"/>
  <c r="E7" i="12" s="1"/>
  <c r="Z33" i="12"/>
  <c r="S33" i="12" s="1"/>
  <c r="E33" i="12" s="1"/>
  <c r="Z44" i="12"/>
  <c r="S44" i="12" s="1"/>
  <c r="E44" i="12" s="1"/>
  <c r="Z76" i="12"/>
  <c r="S76" i="12" s="1"/>
  <c r="E76" i="12" s="1"/>
  <c r="Z86" i="12"/>
  <c r="S86" i="12" s="1"/>
  <c r="E86" i="12" s="1"/>
  <c r="Z102" i="12"/>
  <c r="S102" i="12" s="1"/>
  <c r="E102" i="12" s="1"/>
  <c r="Z118" i="12"/>
  <c r="S118" i="12" s="1"/>
  <c r="E118" i="12" s="1"/>
  <c r="X10" i="12"/>
  <c r="AA10" i="12" s="1"/>
  <c r="X14" i="12"/>
  <c r="X18" i="12"/>
  <c r="X23" i="12"/>
  <c r="X49" i="12"/>
  <c r="AA49" i="12" s="1"/>
  <c r="X58" i="12"/>
  <c r="Y66" i="12"/>
  <c r="Y74" i="12"/>
  <c r="Y82" i="12"/>
  <c r="Z27" i="12"/>
  <c r="S27" i="12" s="1"/>
  <c r="E27" i="12" s="1"/>
  <c r="Z52" i="12"/>
  <c r="S52" i="12" s="1"/>
  <c r="E52" i="12" s="1"/>
  <c r="Z84" i="12"/>
  <c r="S84" i="12" s="1"/>
  <c r="E84" i="12" s="1"/>
  <c r="Z100" i="12"/>
  <c r="S100" i="12" s="1"/>
  <c r="E100" i="12" s="1"/>
  <c r="Z116" i="12"/>
  <c r="S116" i="12" s="1"/>
  <c r="E116" i="12" s="1"/>
  <c r="X15" i="12"/>
  <c r="X19" i="12"/>
  <c r="X26" i="12"/>
  <c r="AA26" i="12" s="1"/>
  <c r="X61" i="12"/>
  <c r="AA61" i="12" s="1"/>
  <c r="Y67" i="12"/>
  <c r="Y75" i="12"/>
  <c r="Y83" i="12"/>
  <c r="E14" i="1"/>
  <c r="U14" i="1"/>
  <c r="R14" i="1"/>
  <c r="Q14" i="1" s="1"/>
  <c r="R3" i="1"/>
  <c r="Q3" i="1" s="1"/>
  <c r="E3" i="1"/>
  <c r="U3" i="1"/>
  <c r="E13" i="1"/>
  <c r="R13" i="1"/>
  <c r="Q13" i="1" s="1"/>
  <c r="U13" i="1"/>
  <c r="E2" i="1"/>
  <c r="R2" i="1"/>
  <c r="U2" i="1"/>
  <c r="B7" i="1"/>
  <c r="E18" i="1"/>
  <c r="R18" i="1"/>
  <c r="Q18" i="1" s="1"/>
  <c r="U18" i="1"/>
  <c r="E8" i="1"/>
  <c r="R8" i="1"/>
  <c r="Q8" i="1" s="1"/>
  <c r="U8" i="1"/>
  <c r="R6" i="1"/>
  <c r="Q6" i="1" s="1"/>
  <c r="U6" i="1"/>
  <c r="E6" i="1"/>
  <c r="U22" i="1"/>
  <c r="E22" i="1"/>
  <c r="R22" i="1"/>
  <c r="Q22" i="1" s="1"/>
  <c r="AA506" i="12" l="1"/>
  <c r="AA152" i="12"/>
  <c r="AA347" i="12"/>
  <c r="AA353" i="12"/>
  <c r="AA183" i="12"/>
  <c r="AA371" i="12"/>
  <c r="AA476" i="12"/>
  <c r="AA236" i="12"/>
  <c r="AA309" i="12"/>
  <c r="AA397" i="12"/>
  <c r="AA198" i="12"/>
  <c r="AA317" i="12"/>
  <c r="AA427" i="12"/>
  <c r="AA346" i="12"/>
  <c r="AA137" i="12"/>
  <c r="AA259" i="12"/>
  <c r="AA337" i="12"/>
  <c r="AA472" i="12"/>
  <c r="AA243" i="12"/>
  <c r="AA373" i="12"/>
  <c r="AA197" i="12"/>
  <c r="AA281" i="12"/>
  <c r="AA176" i="12"/>
  <c r="AA175" i="12"/>
  <c r="AA411" i="12"/>
  <c r="AA480" i="12"/>
  <c r="AA224" i="12"/>
  <c r="AA247" i="12"/>
  <c r="AA390" i="12"/>
  <c r="AA294" i="12"/>
  <c r="AA143" i="12"/>
  <c r="AA503" i="12"/>
  <c r="AA452" i="12"/>
  <c r="AA491" i="12"/>
  <c r="AA473" i="12"/>
  <c r="AA461" i="12"/>
  <c r="AA416" i="12"/>
  <c r="AA507" i="12"/>
  <c r="AA415" i="12"/>
  <c r="AA501" i="12"/>
  <c r="AA485" i="12"/>
  <c r="AA226" i="12"/>
  <c r="AA177" i="12"/>
  <c r="AA410" i="12"/>
  <c r="AA489" i="12"/>
  <c r="AA170" i="12"/>
  <c r="AA457" i="12"/>
  <c r="AA505" i="12"/>
  <c r="S255" i="12"/>
  <c r="E255" i="12" s="1"/>
  <c r="AA134" i="12"/>
  <c r="AA161" i="12"/>
  <c r="AA163" i="12"/>
  <c r="AA299" i="12"/>
  <c r="AA190" i="12"/>
  <c r="AA290" i="12"/>
  <c r="AA478" i="12"/>
  <c r="AA287" i="12"/>
  <c r="AA150" i="12"/>
  <c r="AA229" i="12"/>
  <c r="AA328" i="12"/>
  <c r="AA127" i="12"/>
  <c r="AA453" i="12"/>
  <c r="AA500" i="12"/>
  <c r="AA400" i="12"/>
  <c r="AA454" i="12"/>
  <c r="AA398" i="12"/>
  <c r="AA260" i="12"/>
  <c r="AA349" i="12"/>
  <c r="AA449" i="12"/>
  <c r="AA370" i="12"/>
  <c r="AA418" i="12"/>
  <c r="AA375" i="12"/>
  <c r="AA250" i="12"/>
  <c r="AA204" i="12"/>
  <c r="AA291" i="12"/>
  <c r="AA470" i="12"/>
  <c r="AA303" i="12"/>
  <c r="AA348" i="12"/>
  <c r="AA220" i="12"/>
  <c r="AA424" i="12"/>
  <c r="AA475" i="12"/>
  <c r="AA423" i="12"/>
  <c r="AA178" i="12"/>
  <c r="AA469" i="12"/>
  <c r="AA428" i="12"/>
  <c r="AA490" i="12"/>
  <c r="AA402" i="12"/>
  <c r="AA352" i="12"/>
  <c r="AA460" i="12"/>
  <c r="AA417" i="12"/>
  <c r="B6" i="12"/>
  <c r="AA253" i="12"/>
  <c r="AA215" i="12"/>
  <c r="AA256" i="12"/>
  <c r="AA130" i="12"/>
  <c r="AA284" i="12"/>
  <c r="AA341" i="12"/>
  <c r="AA156" i="12"/>
  <c r="AA266" i="12"/>
  <c r="AA222" i="12"/>
  <c r="AA257" i="12"/>
  <c r="AA273" i="12"/>
  <c r="AA223" i="12"/>
  <c r="AA304" i="12"/>
  <c r="AA235" i="12"/>
  <c r="AA141" i="12"/>
  <c r="AA419" i="12"/>
  <c r="AA221" i="12"/>
  <c r="AA265" i="12"/>
  <c r="AA325" i="12"/>
  <c r="AA436" i="12"/>
  <c r="AA180" i="12"/>
  <c r="AA219" i="12"/>
  <c r="AA426" i="12"/>
  <c r="AA444" i="12"/>
  <c r="AA482" i="12"/>
  <c r="AA468" i="12"/>
  <c r="AA392" i="12"/>
  <c r="AA432" i="12"/>
  <c r="AA479" i="12"/>
  <c r="AA326" i="12"/>
  <c r="T15" i="1"/>
  <c r="Q12" i="1"/>
  <c r="T7" i="1"/>
  <c r="Q9" i="1"/>
  <c r="T4" i="1"/>
  <c r="T19" i="1"/>
  <c r="T22" i="1"/>
  <c r="T8" i="1"/>
  <c r="T3" i="1"/>
  <c r="T14" i="1"/>
  <c r="AA39" i="12"/>
  <c r="AA51" i="12"/>
  <c r="AA31" i="12"/>
  <c r="AA124" i="12"/>
  <c r="AA120" i="12"/>
  <c r="AA116" i="12"/>
  <c r="AA112" i="12"/>
  <c r="AA108" i="12"/>
  <c r="AA104" i="12"/>
  <c r="AA100" i="12"/>
  <c r="AA96" i="12"/>
  <c r="AA92" i="12"/>
  <c r="AA88" i="12"/>
  <c r="AA33" i="12"/>
  <c r="AA41" i="12"/>
  <c r="AA75" i="12"/>
  <c r="AA71" i="12"/>
  <c r="AA67" i="12"/>
  <c r="AA60" i="12"/>
  <c r="AA44" i="12"/>
  <c r="AA28" i="12"/>
  <c r="AA12" i="12"/>
  <c r="T16" i="1"/>
  <c r="T11" i="1"/>
  <c r="T10" i="1"/>
  <c r="AA19" i="12"/>
  <c r="AA23" i="12"/>
  <c r="AA35" i="12"/>
  <c r="AA59" i="12"/>
  <c r="AA11" i="12"/>
  <c r="AA15" i="12"/>
  <c r="AA63" i="12"/>
  <c r="AA122" i="12"/>
  <c r="AA118" i="12"/>
  <c r="AA114" i="12"/>
  <c r="AA110" i="12"/>
  <c r="AA106" i="12"/>
  <c r="AA102" i="12"/>
  <c r="AA98" i="12"/>
  <c r="AA94" i="12"/>
  <c r="AA90" i="12"/>
  <c r="AA86" i="12"/>
  <c r="AA47" i="12"/>
  <c r="AA7" i="12"/>
  <c r="AA27" i="12"/>
  <c r="AA77" i="12"/>
  <c r="AA69" i="12"/>
  <c r="B15" i="12"/>
  <c r="AA83" i="12"/>
  <c r="B8" i="1"/>
  <c r="T13" i="1"/>
  <c r="AA62" i="12"/>
  <c r="AA46" i="12"/>
  <c r="AA123" i="12"/>
  <c r="AA119" i="12"/>
  <c r="AA115" i="12"/>
  <c r="AA111" i="12"/>
  <c r="AA107" i="12"/>
  <c r="AA103" i="12"/>
  <c r="AA99" i="12"/>
  <c r="AA95" i="12"/>
  <c r="AA91" i="12"/>
  <c r="AA87" i="12"/>
  <c r="AA50" i="12"/>
  <c r="AA38" i="12"/>
  <c r="AA82" i="12"/>
  <c r="AA78" i="12"/>
  <c r="AA74" i="12"/>
  <c r="AA70" i="12"/>
  <c r="AA66" i="12"/>
  <c r="AA56" i="12"/>
  <c r="AA40" i="12"/>
  <c r="AA24" i="12"/>
  <c r="AA8" i="12"/>
  <c r="T5" i="1"/>
  <c r="S2" i="12"/>
  <c r="B7" i="12"/>
  <c r="AA79" i="12"/>
  <c r="T6" i="1"/>
  <c r="Q2" i="1"/>
  <c r="B5" i="1"/>
  <c r="AA18" i="12"/>
  <c r="AA42" i="12"/>
  <c r="AA2" i="12"/>
  <c r="B14" i="12"/>
  <c r="AA54" i="12"/>
  <c r="AA81" i="12"/>
  <c r="AA73" i="12"/>
  <c r="AA65" i="12"/>
  <c r="T21" i="1"/>
  <c r="B25" i="1"/>
  <c r="B26" i="3"/>
  <c r="T18" i="1"/>
  <c r="T2" i="1"/>
  <c r="B24" i="3"/>
  <c r="AA58" i="12"/>
  <c r="AA14" i="12"/>
  <c r="AA30" i="12"/>
  <c r="AA34" i="12"/>
  <c r="AA125" i="12"/>
  <c r="AA121" i="12"/>
  <c r="AA117" i="12"/>
  <c r="AA113" i="12"/>
  <c r="AA109" i="12"/>
  <c r="AA105" i="12"/>
  <c r="AA101" i="12"/>
  <c r="AA97" i="12"/>
  <c r="AA93" i="12"/>
  <c r="AA89" i="12"/>
  <c r="AA85" i="12"/>
  <c r="AA6" i="12"/>
  <c r="AA84" i="12"/>
  <c r="AA80" i="12"/>
  <c r="AA76" i="12"/>
  <c r="AA72" i="12"/>
  <c r="AA68" i="12"/>
  <c r="AA64" i="12"/>
  <c r="AA48" i="12"/>
  <c r="AA32" i="12"/>
  <c r="AA16" i="12"/>
  <c r="B25" i="12" l="1"/>
  <c r="B33" i="3"/>
  <c r="B16" i="12"/>
  <c r="E2" i="12"/>
  <c r="B31" i="3" s="1"/>
  <c r="B4" i="12"/>
  <c r="B3" i="12"/>
  <c r="B29" i="3" s="1"/>
  <c r="B26" i="1"/>
  <c r="B27" i="3" s="1"/>
  <c r="B23" i="3" s="1"/>
  <c r="B3" i="1"/>
  <c r="B28" i="1" s="1"/>
  <c r="B4" i="1"/>
  <c r="B24" i="1" s="1"/>
  <c r="B34" i="3"/>
  <c r="B26" i="12"/>
  <c r="D26" i="3" l="1"/>
  <c r="F26" i="3" s="1"/>
  <c r="G26" i="3" s="1"/>
  <c r="E24" i="3"/>
  <c r="B29" i="12"/>
  <c r="D34" i="3"/>
  <c r="F34" i="3" s="1"/>
  <c r="G34" i="3" s="1"/>
  <c r="B30" i="3"/>
  <c r="E31" i="3" s="1"/>
  <c r="F24" i="3"/>
  <c r="G24" i="3" s="1"/>
  <c r="F23" i="3"/>
  <c r="G23" i="3" s="1"/>
  <c r="B28" i="12"/>
  <c r="B24" i="12"/>
  <c r="B29" i="1"/>
  <c r="B22" i="3"/>
  <c r="D23" i="3" s="1"/>
  <c r="A11" i="3"/>
  <c r="D27" i="3"/>
  <c r="F27" i="3" s="1"/>
  <c r="G27" i="3" s="1"/>
  <c r="B17" i="12"/>
  <c r="A36" i="3" l="1"/>
  <c r="F31" i="3"/>
  <c r="G31" i="3" s="1"/>
  <c r="D30" i="3"/>
  <c r="D33" i="3"/>
  <c r="F33" i="3" s="1"/>
  <c r="G33" i="3" s="1"/>
  <c r="F30" i="3"/>
  <c r="G30" i="3" s="1"/>
  <c r="D39" i="3" l="1"/>
  <c r="A37" i="3"/>
</calcChain>
</file>

<file path=xl/sharedStrings.xml><?xml version="1.0" encoding="utf-8"?>
<sst xmlns="http://schemas.openxmlformats.org/spreadsheetml/2006/main" count="7532" uniqueCount="1470">
  <si>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</si>
  <si>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</si>
  <si>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</si>
  <si>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</si>
  <si>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</si>
  <si>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</si>
  <si>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</si>
  <si>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</si>
  <si>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</si>
  <si>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richtig-negativ</t>
  </si>
  <si>
    <t>falsch-positiv</t>
  </si>
  <si>
    <t>richtig-negativ:</t>
  </si>
  <si>
    <t>falsch-positiv: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</si>
  <si>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</si>
  <si>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</si>
  <si>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</si>
  <si>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</si>
  <si>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</si>
  <si>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</si>
  <si>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</si>
  <si>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</si>
  <si>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Zustand der Probe bei sonstigen Materialien:</t>
  </si>
  <si>
    <t>Validierungsergebnis</t>
  </si>
  <si>
    <t>erstellt am:</t>
  </si>
  <si>
    <t>Eine unterschriebene Version dieses Validierungsreports befindet sich im erstellenden Labor.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</si>
  <si>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</si>
  <si>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</si>
  <si>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</si>
  <si>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</si>
  <si>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</si>
  <si>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</si>
  <si>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</si>
  <si>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</si>
  <si>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</si>
  <si>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</si>
  <si>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</si>
  <si>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</si>
  <si>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</si>
  <si>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</si>
  <si>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</si>
  <si>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</si>
  <si>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</si>
  <si>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</si>
  <si>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</si>
  <si>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Dyk</t>
  </si>
  <si>
    <t>CVUA S</t>
  </si>
  <si>
    <t>Yersinia</t>
  </si>
  <si>
    <t>Kultivierungsbedingungen bei Mikroorganismen: SBA, 37° C, 24h, aerob</t>
  </si>
  <si>
    <t>Identifier</t>
  </si>
  <si>
    <t>CVUAS 3171</t>
  </si>
  <si>
    <t>DSM 30063 RKI</t>
  </si>
  <si>
    <t>CVUAS 10518</t>
  </si>
  <si>
    <t>DSM 30121 RKI</t>
  </si>
  <si>
    <t>CVUAS 150</t>
  </si>
  <si>
    <t>CVUAS 8626,2</t>
  </si>
  <si>
    <t>171002134 LHL</t>
  </si>
  <si>
    <t>CVUAS 2192</t>
  </si>
  <si>
    <t>CVUAS 1575</t>
  </si>
  <si>
    <t>CVUAS 2202</t>
  </si>
  <si>
    <t>CVUAS 1576</t>
  </si>
  <si>
    <t>CVUAS 1577</t>
  </si>
  <si>
    <t>CVUAS 2203</t>
  </si>
  <si>
    <t>CVUAS 2206</t>
  </si>
  <si>
    <t>CVUAS 2210</t>
  </si>
  <si>
    <t>CVUAS 2217</t>
  </si>
  <si>
    <t>CVUAS 1587</t>
  </si>
  <si>
    <t>CVUAS 2222</t>
  </si>
  <si>
    <t>CVUAS 9963</t>
  </si>
  <si>
    <t>CVUAS 9310</t>
  </si>
  <si>
    <t>CVUAS 9315</t>
  </si>
  <si>
    <t>DSM 22339 RKI</t>
  </si>
  <si>
    <t>DSM 18490 RKI</t>
  </si>
  <si>
    <t>CVUAS 2933</t>
  </si>
  <si>
    <t>CVUAS 2227</t>
  </si>
  <si>
    <t>CVUAS 2233</t>
  </si>
  <si>
    <t>CVUAS 2230</t>
  </si>
  <si>
    <t>CVUAS 2236</t>
  </si>
  <si>
    <t>CVUAS 1824</t>
  </si>
  <si>
    <t>CVUAS 2250</t>
  </si>
  <si>
    <t>CVUAS 2247</t>
  </si>
  <si>
    <t>CVUAS 2259</t>
  </si>
  <si>
    <t>CVUAS 2255</t>
  </si>
  <si>
    <t>CVUAS 2936</t>
  </si>
  <si>
    <t>CVUAS 2944</t>
  </si>
  <si>
    <t>CVUAS 2234</t>
  </si>
  <si>
    <t>CVUAS 2175</t>
  </si>
  <si>
    <t>CVUAS 302</t>
  </si>
  <si>
    <t>CVUAS 2938</t>
  </si>
  <si>
    <t>CVUAS 2940</t>
  </si>
  <si>
    <t>DSM 21859 RKI</t>
  </si>
  <si>
    <t>CVUAS 9083</t>
  </si>
  <si>
    <t>CVUAS 2941</t>
  </si>
  <si>
    <t>161002906 LHL</t>
  </si>
  <si>
    <t>CVUAS 2994</t>
  </si>
  <si>
    <t>DSM 22296 RKI</t>
  </si>
  <si>
    <t>DSM 22769 RKI</t>
  </si>
  <si>
    <t>161004346-1 LHL</t>
  </si>
  <si>
    <t>161005048 LHL</t>
  </si>
  <si>
    <t>161008553 LHL</t>
  </si>
  <si>
    <t>161009219 LHL</t>
  </si>
  <si>
    <t>171000582-2 LHL</t>
  </si>
  <si>
    <t>171004779 LHL</t>
  </si>
  <si>
    <t>171016205 LHL</t>
  </si>
  <si>
    <t>171016366 LHL</t>
  </si>
  <si>
    <t>171016390 LHL</t>
  </si>
  <si>
    <t>171016651 LHL</t>
  </si>
  <si>
    <t>171017324 LHL</t>
  </si>
  <si>
    <t>181000240 LHL</t>
  </si>
  <si>
    <t>181000366 LHL</t>
  </si>
  <si>
    <t>181000622 LHL</t>
  </si>
  <si>
    <t>181004035 LHL</t>
  </si>
  <si>
    <t>181005227 LHL</t>
  </si>
  <si>
    <t>181005815 LHL</t>
  </si>
  <si>
    <t>181006326 LHL</t>
  </si>
  <si>
    <t>181007653 LHL</t>
  </si>
  <si>
    <t>181014871 LHL</t>
  </si>
  <si>
    <t>CVUAS 11537</t>
  </si>
  <si>
    <t>CVUAS 11690</t>
  </si>
  <si>
    <t>CVUAS 2777</t>
  </si>
  <si>
    <t>CVUAS 2779</t>
  </si>
  <si>
    <t>CVUAS 3030</t>
  </si>
  <si>
    <t>CVUAS 304,2</t>
  </si>
  <si>
    <t>CVUAS 332</t>
  </si>
  <si>
    <t>CVUAS 3850</t>
  </si>
  <si>
    <t>CVUAS 4248</t>
  </si>
  <si>
    <t>CVUAS 512</t>
  </si>
  <si>
    <t>CVUAS 516</t>
  </si>
  <si>
    <t>CVUAS 5757</t>
  </si>
  <si>
    <t>CVUAS 6213</t>
  </si>
  <si>
    <t>CVUAS 6491,2</t>
  </si>
  <si>
    <t>CVUAS 6492,2</t>
  </si>
  <si>
    <t>CVUAS 2219</t>
  </si>
  <si>
    <t>CVUAS 2225</t>
  </si>
  <si>
    <t>141000877-3 LHL</t>
  </si>
  <si>
    <t>141015050-5 LHL</t>
  </si>
  <si>
    <t>151005971-4 LHL</t>
  </si>
  <si>
    <t>151006267-3 LHL</t>
  </si>
  <si>
    <t>151006565-15 LHL</t>
  </si>
  <si>
    <t>151007105-4 LHL</t>
  </si>
  <si>
    <t>151008754-1 LHL</t>
  </si>
  <si>
    <t>171005999-2 LHL</t>
  </si>
  <si>
    <t>171011863-6 LHL</t>
  </si>
  <si>
    <t>181007933 LHL</t>
  </si>
  <si>
    <t>CVUAS 6952</t>
  </si>
  <si>
    <t>CVUAS 4079</t>
  </si>
  <si>
    <t>CVUAS 4081</t>
  </si>
  <si>
    <t>CVUAS 4080</t>
  </si>
  <si>
    <t>CVUAS 333</t>
  </si>
  <si>
    <t>CVUAS 2772</t>
  </si>
  <si>
    <t>CVUAS 3000</t>
  </si>
  <si>
    <t>CVUAS 3650</t>
  </si>
  <si>
    <t>CVUAS 3830</t>
  </si>
  <si>
    <t>CVUAS 5533,2</t>
  </si>
  <si>
    <t>CVUAS 7986,3</t>
  </si>
  <si>
    <t>CVUAS 7996</t>
  </si>
  <si>
    <t>CVUAS 6949</t>
  </si>
  <si>
    <t>CVUAS 6948</t>
  </si>
  <si>
    <t>CVUAS 6950</t>
  </si>
  <si>
    <t>CVUAS 6951</t>
  </si>
  <si>
    <t>CVUAS 6953</t>
  </si>
  <si>
    <t>CVUAS 4962</t>
  </si>
  <si>
    <t>DSM 27350 RKI</t>
  </si>
  <si>
    <t>CVUAS 11691</t>
  </si>
  <si>
    <t>DSM 30052 RKI</t>
  </si>
  <si>
    <t>CVUAS 245</t>
  </si>
  <si>
    <t>CVUAS 2675</t>
  </si>
  <si>
    <t>CVUAS 3185</t>
  </si>
  <si>
    <t>CVUAS 360</t>
  </si>
  <si>
    <t>CVUAS 5121</t>
  </si>
  <si>
    <t>CVUAS 6734</t>
  </si>
  <si>
    <t>CVUAS 8484</t>
  </si>
  <si>
    <t>30163 RKI</t>
  </si>
  <si>
    <t>CVUAS 8039</t>
  </si>
  <si>
    <t>Genus+Spezies aus Ordnerbezeichnung</t>
  </si>
  <si>
    <t xml:space="preserve">Serratia fonticola </t>
  </si>
  <si>
    <t>Serratia grimesii DSM 30063 RKI</t>
  </si>
  <si>
    <t xml:space="preserve">Serratia marcescens 25_12_13996_1 LVU09 </t>
  </si>
  <si>
    <t>Serratia marcescens DSM 30121 RKI</t>
  </si>
  <si>
    <t xml:space="preserve">Serratia quinivorans DSM 4597 </t>
  </si>
  <si>
    <t xml:space="preserve">Yersinia aldovae DSM 18303 </t>
  </si>
  <si>
    <t>Yersinia bercovieri 171002134 LHL</t>
  </si>
  <si>
    <t xml:space="preserve">Yersinia bercovieri BAG 011 </t>
  </si>
  <si>
    <t xml:space="preserve">Yersinia bercovieri BAG 038 </t>
  </si>
  <si>
    <t xml:space="preserve">Yersinia bercovieri BAG 039 </t>
  </si>
  <si>
    <t xml:space="preserve">Yersinia bercovieri BAG 048 </t>
  </si>
  <si>
    <t xml:space="preserve">Yersinia bercovieri BAG 049 </t>
  </si>
  <si>
    <t xml:space="preserve">Yersinia bercovieri BAG 056 </t>
  </si>
  <si>
    <t xml:space="preserve">Yersinia bercovieri BAG 061 </t>
  </si>
  <si>
    <t xml:space="preserve">Yersinia bercovieri BAG 075 </t>
  </si>
  <si>
    <t xml:space="preserve">Yersinia bercovieri BAG 083 </t>
  </si>
  <si>
    <t xml:space="preserve">Yersinia bercovieri BAG 099 </t>
  </si>
  <si>
    <t xml:space="preserve">Yersinia bercovieri BAG 110 </t>
  </si>
  <si>
    <t xml:space="preserve">Yersinia bercovieri BAG 139 K2 </t>
  </si>
  <si>
    <t xml:space="preserve">Yersinia bercovieri SL2011 003926 </t>
  </si>
  <si>
    <t xml:space="preserve">Yersinia bercovieri SL2012 001153 </t>
  </si>
  <si>
    <t>Yersinia entomophaga DSM 22339 RKI</t>
  </si>
  <si>
    <t>Yersinia frederiksenii DSM 18490 RKI</t>
  </si>
  <si>
    <t xml:space="preserve">Yersinia frederiksenii RKI 21 </t>
  </si>
  <si>
    <t xml:space="preserve">Yersinia intermedia BG 81 </t>
  </si>
  <si>
    <t xml:space="preserve">Yersinia intermedia BH 154 </t>
  </si>
  <si>
    <t xml:space="preserve">Yersinia intermedia BH 72 </t>
  </si>
  <si>
    <t xml:space="preserve">Yersinia intermedia BP 76 </t>
  </si>
  <si>
    <t xml:space="preserve">Yersinia intermedia </t>
  </si>
  <si>
    <t xml:space="preserve">Yersinia intermedia KH 141 </t>
  </si>
  <si>
    <t xml:space="preserve">Yersinia intermedia KH 62 </t>
  </si>
  <si>
    <t xml:space="preserve">Yersinia intermedia KP 164 </t>
  </si>
  <si>
    <t xml:space="preserve">Yersinia intermedia KP 62 </t>
  </si>
  <si>
    <t xml:space="preserve">Yersinia intermedia RKI 2711 </t>
  </si>
  <si>
    <t xml:space="preserve">Yersinia intermedia RKI 29211 </t>
  </si>
  <si>
    <t xml:space="preserve">Yersinia kristensenii BH 160 </t>
  </si>
  <si>
    <t xml:space="preserve">Yersinia kristensenii CVFR 008 </t>
  </si>
  <si>
    <t xml:space="preserve">Yersinia kristensenii </t>
  </si>
  <si>
    <t xml:space="preserve">Yersinia kristensenii RKI 571-87 </t>
  </si>
  <si>
    <t xml:space="preserve">Yersinia kristensenii RKI 573 87 </t>
  </si>
  <si>
    <t>Yersinia massiliensis DSM 21859 RKI</t>
  </si>
  <si>
    <t xml:space="preserve">Yersinia massiliensis VB 925699 </t>
  </si>
  <si>
    <t xml:space="preserve">Yersinia mollaretii RKI 51 </t>
  </si>
  <si>
    <t>Yersinia mollarettii 161002906 LHL</t>
  </si>
  <si>
    <t xml:space="preserve">Yersinia mollarettii DSM 18520 </t>
  </si>
  <si>
    <t>Yersinia nurmii DSM 22296 RKI</t>
  </si>
  <si>
    <t>Yersinia pekkanenii DSM 22769 RKI</t>
  </si>
  <si>
    <t>Yersinia pseudotuberculosis 161004346-1 LHL</t>
  </si>
  <si>
    <t>Yersinia pseudotuberculosis 161005048 LHL</t>
  </si>
  <si>
    <t>Yersinia pseudotuberculosis 161008553 LHL</t>
  </si>
  <si>
    <t>Yersinia pseudotuberculosis 161009219 LHL</t>
  </si>
  <si>
    <t>Yersinia pseudotuberculosis 171000582-2 LHL</t>
  </si>
  <si>
    <t>Yersinia pseudotuberculosis 171004779 LHL</t>
  </si>
  <si>
    <t>Yersinia pseudotuberculosis 171016205 LHL</t>
  </si>
  <si>
    <t>Yersinia pseudotuberculosis 171016366 LHL</t>
  </si>
  <si>
    <t>Yersinia pseudotuberculosis 171016390 LHL</t>
  </si>
  <si>
    <t>Yersinia pseudotuberculosis 171016651 LHL</t>
  </si>
  <si>
    <t>Yersinia pseudotuberculosis 171017324 LHL</t>
  </si>
  <si>
    <t>Yersinia pseudotuberculosis 181000240 LHL</t>
  </si>
  <si>
    <t>Yersinia pseudotuberculosis 181000366 LHL</t>
  </si>
  <si>
    <t>Yersinia pseudotuberculosis 181000622 LHL</t>
  </si>
  <si>
    <t>Yersinia pseudotuberculosis 181004035 LHL</t>
  </si>
  <si>
    <t>Yersinia pseudotuberculosis 181005227 LHL</t>
  </si>
  <si>
    <t>Yersinia pseudotuberculosis 181005815 LHL</t>
  </si>
  <si>
    <t>Yersinia pseudotuberculosis 181006326 LHL</t>
  </si>
  <si>
    <t>Yersinia pseudotuberculosis 181007653 LHL</t>
  </si>
  <si>
    <t>Yersinia pseudotuberculosis 181014871 LHL</t>
  </si>
  <si>
    <t xml:space="preserve">Yersinia pseudotuberculosis </t>
  </si>
  <si>
    <t xml:space="preserve">Yersinia rhodei BAG 098 </t>
  </si>
  <si>
    <t xml:space="preserve">Yersinia rhodei BAG 162 </t>
  </si>
  <si>
    <t>Yersinia ruckeri 141000877-3 LHL</t>
  </si>
  <si>
    <t>Yersinia ruckeri 141015050-5 LHL</t>
  </si>
  <si>
    <t>Yersinia ruckeri 151005971-4 LHL</t>
  </si>
  <si>
    <t>Yersinia ruckeri 151006267-3 LHL</t>
  </si>
  <si>
    <t>Yersinia ruckeri 151006565-15 LHL</t>
  </si>
  <si>
    <t>Yersinia ruckeri 151007105-4 LHL</t>
  </si>
  <si>
    <t>Yersinia ruckeri 151008754-1 LHL</t>
  </si>
  <si>
    <t>Yersinia ruckeri 171005999-2 LHL</t>
  </si>
  <si>
    <t>Yersinia ruckeri 171011863-6 LHL</t>
  </si>
  <si>
    <t>Yersinia ruckeri 181007933 LHL</t>
  </si>
  <si>
    <t xml:space="preserve">Yersinia ruckeri 5R2 </t>
  </si>
  <si>
    <t xml:space="preserve">Yersinia ruckeri CECT 4319 </t>
  </si>
  <si>
    <t xml:space="preserve">Yersinia ruckeri CECT 955 </t>
  </si>
  <si>
    <t xml:space="preserve">Yersinia ruckeri CECT 956 </t>
  </si>
  <si>
    <t xml:space="preserve">Yersinia ruckeri </t>
  </si>
  <si>
    <t xml:space="preserve">Yersinia ruckeri D1 </t>
  </si>
  <si>
    <t xml:space="preserve">Yersinia ruckeri EX5 </t>
  </si>
  <si>
    <t xml:space="preserve">Yersinia ruckeri F140 </t>
  </si>
  <si>
    <t xml:space="preserve">Yersinia ruckeri L1 </t>
  </si>
  <si>
    <t xml:space="preserve">Yersinia ruckeri LF1 </t>
  </si>
  <si>
    <t xml:space="preserve">Yersinia similis DSM 18211 </t>
  </si>
  <si>
    <t>Yersinia wautersii DSM 27350 RKI</t>
  </si>
  <si>
    <t xml:space="preserve">Edwardsiella tarda </t>
  </si>
  <si>
    <t>Edwardsiella tarda DSM 30052 RKI</t>
  </si>
  <si>
    <t xml:space="preserve">Hafnia alvei </t>
  </si>
  <si>
    <t>Hafnia alvei DSM 30163 RKI</t>
  </si>
  <si>
    <t xml:space="preserve">Hafnia alvei LHL 2070 </t>
  </si>
  <si>
    <t>pseudotuberculosis</t>
  </si>
  <si>
    <t>Aufreinigungsmethode: DT, eDT, EFex, 80%TFA</t>
  </si>
  <si>
    <t>Rau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</si>
  <si>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</si>
  <si>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</si>
  <si>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</si>
  <si>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</si>
  <si>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</si>
  <si>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</si>
  <si>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</si>
  <si>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</si>
  <si>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</si>
  <si>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</si>
  <si>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</si>
  <si>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</si>
  <si>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</si>
  <si>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</si>
  <si>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</si>
  <si>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Lebensmittel-Mikrobiologie, Mastitis, Veterinärmedizinische Diagnostik</t>
  </si>
  <si>
    <t>Anwendung</t>
  </si>
  <si>
    <t>Bakterienisolate aus Lebensmitteln &amp; der veterinärmedizinischen Diagnostik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</si>
  <si>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</si>
  <si>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</si>
  <si>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</si>
  <si>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</si>
  <si>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</si>
  <si>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</si>
  <si>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</si>
  <si>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</si>
  <si>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</si>
  <si>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</si>
  <si>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</si>
  <si>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</si>
  <si>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</si>
  <si>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</si>
  <si>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</si>
  <si>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</si>
  <si>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</si>
  <si>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</si>
  <si>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</si>
  <si>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</si>
  <si>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</si>
  <si>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</si>
  <si>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</si>
  <si>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</si>
  <si>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</si>
  <si>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</si>
  <si>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</si>
  <si>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</si>
  <si>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</si>
  <si>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</si>
  <si>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</si>
  <si>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</si>
  <si>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</si>
  <si>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</si>
  <si>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</si>
  <si>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</si>
  <si>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</si>
  <si>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</si>
  <si>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</si>
  <si>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Das Verfahren ist für den vorgesehenen Einsatzzweck geeignet und zur Verwendung freigegeben.</t>
  </si>
  <si>
    <t>161004346-1</t>
  </si>
  <si>
    <t>2; 0</t>
  </si>
  <si>
    <t>DT</t>
  </si>
  <si>
    <t>171000582-2</t>
  </si>
  <si>
    <t>similis</t>
  </si>
  <si>
    <t>19-04-2018</t>
  </si>
  <si>
    <t>3; well described strain</t>
  </si>
  <si>
    <t>80% TFA/ 30 min Einwirkzeit /1:10 verdünnt/1:1 HCCA:TA2</t>
  </si>
  <si>
    <t>05.09.2004, O6</t>
  </si>
  <si>
    <t>05.09.2004, M20</t>
  </si>
  <si>
    <t>23.11.2005 M19</t>
  </si>
  <si>
    <t>05.09.2004 O4</t>
  </si>
  <si>
    <t>05.09.2004 O5</t>
  </si>
  <si>
    <t>23.11.2005 M12</t>
  </si>
  <si>
    <t>23.11.2005 M15</t>
  </si>
  <si>
    <t>07.10.2004 N5</t>
  </si>
  <si>
    <t>80% TFA/ 30 min. Einwirkzeit/1:10 verdünnt/ 1:1 HCC in TA2</t>
  </si>
  <si>
    <t>23.09.2011; N8</t>
  </si>
  <si>
    <t>A269-4b</t>
  </si>
  <si>
    <t>3; 0</t>
  </si>
  <si>
    <t>02.04.2012 H20</t>
  </si>
  <si>
    <t>CNCTC 22 90</t>
  </si>
  <si>
    <t>3; public strain collection</t>
  </si>
  <si>
    <t>27.11.2009, F17</t>
  </si>
  <si>
    <t>CVUAS 0304,2</t>
  </si>
  <si>
    <t>2; biochemistry</t>
  </si>
  <si>
    <t>CVUAS 0332 04PA01423</t>
  </si>
  <si>
    <t>3; sequenced</t>
  </si>
  <si>
    <t>18.02.2008, K12</t>
  </si>
  <si>
    <t>CVUAS 0332</t>
  </si>
  <si>
    <t>CVUAS 0512 04WDK36747</t>
  </si>
  <si>
    <t>18.02.2008, K13</t>
  </si>
  <si>
    <t>CVUAS 0512</t>
  </si>
  <si>
    <t>CVUAS 0516 04WI40834</t>
  </si>
  <si>
    <t>25.01.2008, E22</t>
  </si>
  <si>
    <t>CVUAS 0516</t>
  </si>
  <si>
    <t>EFEx</t>
  </si>
  <si>
    <t>CVUAS 1841 07WI00989</t>
  </si>
  <si>
    <t>25.01.2008, H03</t>
  </si>
  <si>
    <t>CVUAS 2779 07PW12234</t>
  </si>
  <si>
    <t>3; sequenced, biochemistry</t>
  </si>
  <si>
    <t>18.01.2008, E16</t>
  </si>
  <si>
    <t>CVUAS 2775 05WDK14320</t>
  </si>
  <si>
    <t>25.01.2008, H08</t>
  </si>
  <si>
    <t>CVUAS 2776 06WI22829</t>
  </si>
  <si>
    <t>18.02.2008, K22</t>
  </si>
  <si>
    <t>CVUAS 2777 06PW40285</t>
  </si>
  <si>
    <t>3; sequenced; Strains of Yersinia wautersii should continue to be classified as the 'Korean Group' of the Yersinia pseudotuberculosis complex and not as a separate species [0057]</t>
  </si>
  <si>
    <t>18.01.2008, E15</t>
  </si>
  <si>
    <t>DSM 8992</t>
  </si>
  <si>
    <t>3; type strain</t>
  </si>
  <si>
    <t>80% TFA/1:10 verdünnt/ 1:1 HCCA in TA2 [0011]</t>
  </si>
  <si>
    <t>03.04.2009, E12</t>
  </si>
  <si>
    <t>I</t>
  </si>
  <si>
    <t>23.11.2005 M13</t>
  </si>
  <si>
    <t>VI</t>
  </si>
  <si>
    <t>23.11.2005 M14</t>
  </si>
  <si>
    <t>2712-15</t>
  </si>
  <si>
    <t>3; sequenced [0070]</t>
  </si>
  <si>
    <t>Trueperella</t>
  </si>
  <si>
    <t>abortisuis</t>
  </si>
  <si>
    <t>LALLF 20TRD0278</t>
  </si>
  <si>
    <t>arbortisuis</t>
  </si>
  <si>
    <t>D14_1481-2029-1-1</t>
  </si>
  <si>
    <t>bernardiae</t>
  </si>
  <si>
    <t>DSM 9152</t>
  </si>
  <si>
    <t>11-7-D-03394</t>
  </si>
  <si>
    <t>pyogenes</t>
  </si>
  <si>
    <t>CVUAS 5228,2</t>
  </si>
  <si>
    <t>KL0167</t>
  </si>
  <si>
    <t>3; KL Diphtheriae, LGL</t>
  </si>
  <si>
    <t>Corynebacterium</t>
  </si>
  <si>
    <t>diphtheriae</t>
  </si>
  <si>
    <t>KL0240</t>
  </si>
  <si>
    <t>KL0179</t>
  </si>
  <si>
    <t>KL0954</t>
  </si>
  <si>
    <t>3; MLST</t>
  </si>
  <si>
    <t>CVUAS 9749,2</t>
  </si>
  <si>
    <t>eDT</t>
  </si>
  <si>
    <t>pseudotubercolosis</t>
  </si>
  <si>
    <t>CVUAS 3337</t>
  </si>
  <si>
    <t>CVUAS 3354</t>
  </si>
  <si>
    <t>CVUAS 3362</t>
  </si>
  <si>
    <t>KL269</t>
  </si>
  <si>
    <t>CVUAS 31248,2</t>
  </si>
  <si>
    <t>CVUAS 3221</t>
  </si>
  <si>
    <t>CVUAS 32654</t>
  </si>
  <si>
    <t>CVUAS 32689</t>
  </si>
  <si>
    <t>CVUAS 32746</t>
  </si>
  <si>
    <t>ulcerans</t>
  </si>
  <si>
    <t>131015432-13</t>
  </si>
  <si>
    <t>C166</t>
  </si>
  <si>
    <t>3; sequenced (rpoB) UGent</t>
  </si>
  <si>
    <t>C95</t>
  </si>
  <si>
    <t>C123</t>
  </si>
  <si>
    <t>C60</t>
  </si>
  <si>
    <t>ATCC 14579 B69</t>
  </si>
  <si>
    <t>Bacillus</t>
  </si>
  <si>
    <t>cereus</t>
  </si>
  <si>
    <t>B 110</t>
  </si>
  <si>
    <t>in 80% TFA/ 30 min. Einwirkzeit/1:10 verdünnt/ 1:1 HCCATA2 (A)</t>
  </si>
  <si>
    <t>15.08.2006 N8</t>
  </si>
  <si>
    <t>CVUAS 3901</t>
  </si>
  <si>
    <t>26.04.2016</t>
  </si>
  <si>
    <t>DSM 4313</t>
  </si>
  <si>
    <t>pseudomycoides</t>
  </si>
  <si>
    <t>SL2009007190</t>
  </si>
  <si>
    <t>B084-b</t>
  </si>
  <si>
    <t>licheniformis</t>
  </si>
  <si>
    <t>DSM 13</t>
  </si>
  <si>
    <t>WSBC 10291</t>
  </si>
  <si>
    <t>2; strain collection of RKI</t>
  </si>
  <si>
    <t>80% TFA/1:10 verdünnt/1:1 HCCA:TA2</t>
  </si>
  <si>
    <t>07.11.2006 H16</t>
  </si>
  <si>
    <t>mycoides</t>
  </si>
  <si>
    <t>DSM 13835</t>
  </si>
  <si>
    <t>23.04.2007, N7</t>
  </si>
  <si>
    <t>pumilus</t>
  </si>
  <si>
    <t>NVH-819-05</t>
  </si>
  <si>
    <t>3; well described isolate [0017]</t>
  </si>
  <si>
    <t>altitudinis</t>
  </si>
  <si>
    <t>DSM 1087</t>
  </si>
  <si>
    <t>spizizenii</t>
  </si>
  <si>
    <t>subtilis</t>
  </si>
  <si>
    <t>DSM 618</t>
  </si>
  <si>
    <t>4; strain copy from public strain collection</t>
  </si>
  <si>
    <t>27.01.2016</t>
  </si>
  <si>
    <t>DSM 6073</t>
  </si>
  <si>
    <t>04.12.2015 E18</t>
  </si>
  <si>
    <t>thuringiensis</t>
  </si>
  <si>
    <t>B230</t>
  </si>
  <si>
    <t>01.03.2016 E10</t>
  </si>
  <si>
    <t>Lysinibacillus</t>
  </si>
  <si>
    <t>sphaericus</t>
  </si>
  <si>
    <t>CVUAS 8541</t>
  </si>
  <si>
    <t>3; NRL BfR</t>
  </si>
  <si>
    <t>19.02.2013</t>
  </si>
  <si>
    <t>Listeria</t>
  </si>
  <si>
    <t>innocua</t>
  </si>
  <si>
    <t>CVUAS 5187</t>
  </si>
  <si>
    <t>EFex</t>
  </si>
  <si>
    <t>ivanovii</t>
  </si>
  <si>
    <t>CVUAS 2870</t>
  </si>
  <si>
    <t>4; NRL BfR</t>
  </si>
  <si>
    <t>monocytogenes</t>
  </si>
  <si>
    <t>SLCC 3458</t>
  </si>
  <si>
    <t>4; public strain collection</t>
  </si>
  <si>
    <t>CVUAS 2538</t>
  </si>
  <si>
    <t>3; 16S Sequenz</t>
  </si>
  <si>
    <t>welshimeri</t>
  </si>
  <si>
    <t>CVUAS 9571</t>
  </si>
  <si>
    <t>CVUAS 513</t>
  </si>
  <si>
    <t>1; 0</t>
  </si>
  <si>
    <t>CVUAS 3054,2</t>
  </si>
  <si>
    <t>2; Rapid-L Mono pos</t>
  </si>
  <si>
    <t>CVUAS 3812,2</t>
  </si>
  <si>
    <t>CVUAS 2912</t>
  </si>
  <si>
    <t>DSM 11821</t>
  </si>
  <si>
    <t>CVUAS 3832,2</t>
  </si>
  <si>
    <t>seeligeri</t>
  </si>
  <si>
    <t>CVUAS 1561</t>
  </si>
  <si>
    <t>CVUAS 7192,2</t>
  </si>
  <si>
    <t>macroides</t>
  </si>
  <si>
    <t>xylanilyticus</t>
  </si>
  <si>
    <t>CVUAS 9736</t>
  </si>
  <si>
    <t>CVUAS 3382</t>
  </si>
  <si>
    <t>CVUAS 3676</t>
  </si>
  <si>
    <t>CVUAS 4506</t>
  </si>
  <si>
    <t>3; 16S rDNA-sequencing</t>
  </si>
  <si>
    <t>Macrococcus</t>
  </si>
  <si>
    <t>caseolyticus</t>
  </si>
  <si>
    <t>CVUAS 6144</t>
  </si>
  <si>
    <t>CVUAS 3565</t>
  </si>
  <si>
    <t>Mammaliicoccus</t>
  </si>
  <si>
    <t>sciuri</t>
  </si>
  <si>
    <t>Staphylococcus</t>
  </si>
  <si>
    <t>CVUAS 8884</t>
  </si>
  <si>
    <t>DSM 20672 T</t>
  </si>
  <si>
    <t>3; type strain [0003]</t>
  </si>
  <si>
    <t>04.10.2013</t>
  </si>
  <si>
    <t>arlettae</t>
  </si>
  <si>
    <t>CVUAS 10132,2</t>
  </si>
  <si>
    <t>CVUAS 3003</t>
  </si>
  <si>
    <t>CVUAS 3856</t>
  </si>
  <si>
    <t>3; 16S rDNA-sequencing (CVUAS)</t>
  </si>
  <si>
    <t>pseudintermedius</t>
  </si>
  <si>
    <t>CVUAS 9674</t>
  </si>
  <si>
    <t>CVUAS 2645</t>
  </si>
  <si>
    <t>4; sequenztype</t>
  </si>
  <si>
    <t>13.01.2015</t>
  </si>
  <si>
    <t>aureus</t>
  </si>
  <si>
    <t>CVUAS 4645</t>
  </si>
  <si>
    <t>05.02.2013</t>
  </si>
  <si>
    <t>CVUAS 4448</t>
  </si>
  <si>
    <t>14.03.2013</t>
  </si>
  <si>
    <t>CVUAS 4862,3</t>
  </si>
  <si>
    <t>CVUAS 3784</t>
  </si>
  <si>
    <t>chromogenes</t>
  </si>
  <si>
    <t>CVUAS 8259,2</t>
  </si>
  <si>
    <t>CVUAS 10197.2</t>
  </si>
  <si>
    <t>CVUAS 3787</t>
  </si>
  <si>
    <t>epidermidis</t>
  </si>
  <si>
    <t>CVUAS 3320</t>
  </si>
  <si>
    <t>coa145</t>
  </si>
  <si>
    <t>2; API Staph ID32</t>
  </si>
  <si>
    <t>CVUAS 3693</t>
  </si>
  <si>
    <t>haemolyticus</t>
  </si>
  <si>
    <t>borealis</t>
  </si>
  <si>
    <t>265U3-3</t>
  </si>
  <si>
    <t>2; sequenced</t>
  </si>
  <si>
    <t>CVUAS 2148</t>
  </si>
  <si>
    <t>2; biochemical tube tests</t>
  </si>
  <si>
    <t>hyicus</t>
  </si>
  <si>
    <t>coa121</t>
  </si>
  <si>
    <t>VB971580</t>
  </si>
  <si>
    <t>coa150</t>
  </si>
  <si>
    <t>simulans</t>
  </si>
  <si>
    <t>CVUAS 2927</t>
  </si>
  <si>
    <t>CVUAS 3692</t>
  </si>
  <si>
    <t>3; 16S, Xyl pos</t>
  </si>
  <si>
    <t>xylosus</t>
  </si>
  <si>
    <t>CVUAS 2066</t>
  </si>
  <si>
    <t>3; sequenced, biochemical profile</t>
  </si>
  <si>
    <t>27.09.2016</t>
  </si>
  <si>
    <t>Aerococcus</t>
  </si>
  <si>
    <t>viridans</t>
  </si>
  <si>
    <t>CVUAS 1702</t>
  </si>
  <si>
    <t>CVUAS 6848</t>
  </si>
  <si>
    <t>23.07.2014</t>
  </si>
  <si>
    <t>Enterococcus</t>
  </si>
  <si>
    <t>cecorum</t>
  </si>
  <si>
    <t>CVUAS 4354</t>
  </si>
  <si>
    <t>2; API: 99,9%</t>
  </si>
  <si>
    <t>faecalis</t>
  </si>
  <si>
    <t>CVUAS 5760</t>
  </si>
  <si>
    <t>4; Cry-pos, Krist. Pos</t>
  </si>
  <si>
    <t>237z-2</t>
  </si>
  <si>
    <t>suis</t>
  </si>
  <si>
    <t>CVUAS 5283</t>
  </si>
  <si>
    <t>05.08.2014</t>
  </si>
  <si>
    <t>CVUAS 2182</t>
  </si>
  <si>
    <t>CVUAS 3134</t>
  </si>
  <si>
    <t>CVUAS 1352</t>
  </si>
  <si>
    <t>2; API: 96,8%</t>
  </si>
  <si>
    <t>faecium</t>
  </si>
  <si>
    <t>CVUAS 32598</t>
  </si>
  <si>
    <t>10-7-D-00849</t>
  </si>
  <si>
    <t>3; well defined isolate</t>
  </si>
  <si>
    <t>Streptococcus</t>
  </si>
  <si>
    <t>agalactiae</t>
  </si>
  <si>
    <t>11-7-D-1138</t>
  </si>
  <si>
    <t>151002450 2</t>
  </si>
  <si>
    <t>CVUAS 3322</t>
  </si>
  <si>
    <t>canis</t>
  </si>
  <si>
    <t>CVUAS 7277</t>
  </si>
  <si>
    <t>CVUAS 7835,2</t>
  </si>
  <si>
    <t>3; confirmed by NRZ Aachen</t>
  </si>
  <si>
    <t>12UCF3</t>
  </si>
  <si>
    <t>3; sequenced (LHL), [0114]</t>
  </si>
  <si>
    <t>castoreus</t>
  </si>
  <si>
    <t>CVUAS 4270</t>
  </si>
  <si>
    <t>dysgalactiae</t>
  </si>
  <si>
    <t>CVUAS 31465</t>
  </si>
  <si>
    <t>CVUAS 322</t>
  </si>
  <si>
    <t>3; NRZ Strep Befund</t>
  </si>
  <si>
    <t>equi</t>
  </si>
  <si>
    <t>equi_ssp_equi</t>
  </si>
  <si>
    <t>CVUAS 4668,2</t>
  </si>
  <si>
    <t>3; specific PCR</t>
  </si>
  <si>
    <t>CVUAS 3229</t>
  </si>
  <si>
    <t>equi_ssp_zooepidemicus</t>
  </si>
  <si>
    <t>CVUAS 32892</t>
  </si>
  <si>
    <t>coa083</t>
  </si>
  <si>
    <t>3; rpoB-sequencing</t>
  </si>
  <si>
    <t>warneri</t>
  </si>
  <si>
    <t>RKI 3991</t>
  </si>
  <si>
    <t>3; confirmed by NRL Streptococcus (Uni AA)</t>
  </si>
  <si>
    <t>pneumoniae</t>
  </si>
  <si>
    <t>CVUAS 2932,3</t>
  </si>
  <si>
    <t>CVUAS 1372</t>
  </si>
  <si>
    <t>RKI 3948</t>
  </si>
  <si>
    <t>CVUAS 8077</t>
  </si>
  <si>
    <t>CVUAS 277</t>
  </si>
  <si>
    <t>2; API 99,8%</t>
  </si>
  <si>
    <t>161014835-01</t>
  </si>
  <si>
    <t>A-269_08 A</t>
  </si>
  <si>
    <t>80% TFA/1:10 verdünnt/gespottet 1:1 mit Matrix (10g/l HCCA in TA2)</t>
  </si>
  <si>
    <t>02.04.2012 K8</t>
  </si>
  <si>
    <t>Ochrobactrum</t>
  </si>
  <si>
    <t>anthropi</t>
  </si>
  <si>
    <t>DSM 101715</t>
  </si>
  <si>
    <t>15.15.2016  I7</t>
  </si>
  <si>
    <t>Brucella</t>
  </si>
  <si>
    <t>vulpis</t>
  </si>
  <si>
    <t>microti</t>
  </si>
  <si>
    <t>intermedium</t>
  </si>
  <si>
    <t>CCM 4915</t>
  </si>
  <si>
    <t>DSM 7051</t>
  </si>
  <si>
    <t>Aminobacter</t>
  </si>
  <si>
    <t>aganoensis</t>
  </si>
  <si>
    <t>Pseudomonas</t>
  </si>
  <si>
    <t>mucidolens</t>
  </si>
  <si>
    <t>131014879-1934</t>
  </si>
  <si>
    <t>3; FLI</t>
  </si>
  <si>
    <t>Taylorella</t>
  </si>
  <si>
    <t>equigenitalis</t>
  </si>
  <si>
    <t>171014693-1</t>
  </si>
  <si>
    <t>DSM 30026</t>
  </si>
  <si>
    <t>Achromobacter</t>
  </si>
  <si>
    <t>denitrificans</t>
  </si>
  <si>
    <t>HST 115</t>
  </si>
  <si>
    <t>24.02.2016 N7</t>
  </si>
  <si>
    <t>xylosoxidans</t>
  </si>
  <si>
    <t>CVUAS 5087</t>
  </si>
  <si>
    <t xml:space="preserve">3; sequenced  </t>
  </si>
  <si>
    <t>Bordetella</t>
  </si>
  <si>
    <t>avium</t>
  </si>
  <si>
    <t>CVUAS 3975</t>
  </si>
  <si>
    <t>Oligella</t>
  </si>
  <si>
    <t>urethralis</t>
  </si>
  <si>
    <t>040210 RC 9257</t>
  </si>
  <si>
    <t>2; LVU 2010</t>
  </si>
  <si>
    <t>asinigenitalis</t>
  </si>
  <si>
    <t>CVUAS 2475</t>
  </si>
  <si>
    <t>3; sequenced, rep-A2; PFGE TA-A3 [0097]</t>
  </si>
  <si>
    <t>CVUAS 4408</t>
  </si>
  <si>
    <t xml:space="preserve">3; Rep-E2 / PFGE TE-B3 </t>
  </si>
  <si>
    <t>CVUAS 9204</t>
  </si>
  <si>
    <t xml:space="preserve">3; Rep-E1 / PFGE TE-A5 </t>
  </si>
  <si>
    <t>DSM 16087 LMG 19182</t>
  </si>
  <si>
    <t>3; type starin</t>
  </si>
  <si>
    <t>25.01.2007, K19</t>
  </si>
  <si>
    <t>Burkholderia</t>
  </si>
  <si>
    <t>ambifaria</t>
  </si>
  <si>
    <t>CZ 11642</t>
  </si>
  <si>
    <t>3; strain collection of the RKI</t>
  </si>
  <si>
    <t>13.09.2010 E21</t>
  </si>
  <si>
    <t>pseudomallei</t>
  </si>
  <si>
    <t>thailandensis</t>
  </si>
  <si>
    <t>multivorans</t>
  </si>
  <si>
    <t>BC GIH</t>
  </si>
  <si>
    <t>2; strain collection of the RKI</t>
  </si>
  <si>
    <t>10.1.2007; H11</t>
  </si>
  <si>
    <t>cepacia</t>
  </si>
  <si>
    <t>CCUG 13790</t>
  </si>
  <si>
    <t>24.08.2007, H7</t>
  </si>
  <si>
    <t>DSM 24713</t>
  </si>
  <si>
    <t>Extr</t>
  </si>
  <si>
    <t>Deefgea</t>
  </si>
  <si>
    <t>chitinilytica</t>
  </si>
  <si>
    <t>Pichia</t>
  </si>
  <si>
    <t>cactophila</t>
  </si>
  <si>
    <t>CZ 8708</t>
  </si>
  <si>
    <t>13.09.2010 E19</t>
  </si>
  <si>
    <t>Fq 6403</t>
  </si>
  <si>
    <t>02.07.2009; K21</t>
  </si>
  <si>
    <t>cenocepacia</t>
  </si>
  <si>
    <t>BC 05</t>
  </si>
  <si>
    <t>19.12.2006; E15</t>
  </si>
  <si>
    <t>contaminans</t>
  </si>
  <si>
    <t>E 131</t>
  </si>
  <si>
    <t>17.11.2010, H21</t>
  </si>
  <si>
    <t>9447-08</t>
  </si>
  <si>
    <t>sp-CVUAS-9920</t>
  </si>
  <si>
    <t>DSM 30187</t>
  </si>
  <si>
    <t>4; type strain, WGS sequenced (BfR)</t>
  </si>
  <si>
    <t>Aeromonas</t>
  </si>
  <si>
    <t>hydrophila</t>
  </si>
  <si>
    <t>DSM 21281</t>
  </si>
  <si>
    <t>01.07.2015</t>
  </si>
  <si>
    <t>salmonicida</t>
  </si>
  <si>
    <t>DSM 13956</t>
  </si>
  <si>
    <t>bestiarum</t>
  </si>
  <si>
    <t>DSM 7386</t>
  </si>
  <si>
    <t>3; type strain, biochemistry</t>
  </si>
  <si>
    <t>veronii</t>
  </si>
  <si>
    <t>DSM 19604</t>
  </si>
  <si>
    <t>popoffii</t>
  </si>
  <si>
    <t>DSM 21293</t>
  </si>
  <si>
    <t>19.07.2016</t>
  </si>
  <si>
    <t>F6-15</t>
  </si>
  <si>
    <t>3; well defined isolat</t>
  </si>
  <si>
    <t>Moritella</t>
  </si>
  <si>
    <t>viscosa</t>
  </si>
  <si>
    <t>CVUAS 9366</t>
  </si>
  <si>
    <t>Shewanella</t>
  </si>
  <si>
    <t>sp-CVUAS-9366</t>
  </si>
  <si>
    <t>CVUAS 6359</t>
  </si>
  <si>
    <t>(Pasteurella)</t>
  </si>
  <si>
    <t>testudinis</t>
  </si>
  <si>
    <t>Pasteurella</t>
  </si>
  <si>
    <t>CVUAS 9945.2</t>
  </si>
  <si>
    <t>Actinobacillus</t>
  </si>
  <si>
    <t>lignieresii</t>
  </si>
  <si>
    <t>pleuropneumoniae</t>
  </si>
  <si>
    <t>CVUAS 5622</t>
  </si>
  <si>
    <t>Bibersteinia</t>
  </si>
  <si>
    <t>trehalosi</t>
  </si>
  <si>
    <t>CVUAS 10798</t>
  </si>
  <si>
    <t>Mannheimia</t>
  </si>
  <si>
    <t>caviae</t>
  </si>
  <si>
    <t>CVUAS 3952</t>
  </si>
  <si>
    <t>3; sequenced; ESQ neg</t>
  </si>
  <si>
    <t>haemolytica</t>
  </si>
  <si>
    <t>CVUAS 4943</t>
  </si>
  <si>
    <t>Necropsobacter</t>
  </si>
  <si>
    <t>rosorum</t>
  </si>
  <si>
    <t>CVUAS 5704</t>
  </si>
  <si>
    <t>3; specific PCR (kmt), cap A, toxinA negative, REP-P24, sequenced</t>
  </si>
  <si>
    <t>multocida</t>
  </si>
  <si>
    <t>CVUAS 323</t>
  </si>
  <si>
    <t>3; specific PCR (kmt), cap D, toxinA positive</t>
  </si>
  <si>
    <t>CVUAS 7837</t>
  </si>
  <si>
    <t>caballi</t>
  </si>
  <si>
    <t>CVUAS 352</t>
  </si>
  <si>
    <t>equuli</t>
  </si>
  <si>
    <t>CVUAS 7725</t>
  </si>
  <si>
    <t>rossii</t>
  </si>
  <si>
    <t>CVUAS 34050</t>
  </si>
  <si>
    <t>Pasteurellaceae</t>
  </si>
  <si>
    <t>Bisgaard-Taxon-10</t>
  </si>
  <si>
    <t>CVUAS 6399</t>
  </si>
  <si>
    <t>Frederiksenia</t>
  </si>
  <si>
    <t>canicola</t>
  </si>
  <si>
    <t>CVUAS 4914</t>
  </si>
  <si>
    <t>3; sequenced; ESQ pos</t>
  </si>
  <si>
    <t>glucosida</t>
  </si>
  <si>
    <t>CVUAS 32999</t>
  </si>
  <si>
    <t>pernigra</t>
  </si>
  <si>
    <t>CVUAS 32185</t>
  </si>
  <si>
    <t>Nicoletella</t>
  </si>
  <si>
    <t>semolina</t>
  </si>
  <si>
    <t>CVUAS 31791</t>
  </si>
  <si>
    <t>P 4679</t>
  </si>
  <si>
    <t>3; REP profile id. CVUAS 7441; specific PCR (kmt)</t>
  </si>
  <si>
    <t>CVUAS 31988</t>
  </si>
  <si>
    <t>sp-CVUAS-31988</t>
  </si>
  <si>
    <t>Haemophilus</t>
  </si>
  <si>
    <t>DSM 30007</t>
  </si>
  <si>
    <t>03.12.2016 E08</t>
  </si>
  <si>
    <t>Acinetobacter</t>
  </si>
  <si>
    <t>baumannii</t>
  </si>
  <si>
    <t>CVUAS 845</t>
  </si>
  <si>
    <t>pseudolwoffii</t>
  </si>
  <si>
    <t>CVUAS 11674,3</t>
  </si>
  <si>
    <t>Moraxella</t>
  </si>
  <si>
    <t>cuniculi</t>
  </si>
  <si>
    <t>catarrhalis</t>
  </si>
  <si>
    <t>CVUAS 163</t>
  </si>
  <si>
    <t>3; public strain collection; sequenced</t>
  </si>
  <si>
    <t>(alkylphenolica)</t>
  </si>
  <si>
    <t>japonica</t>
  </si>
  <si>
    <t>CVUAS 30029</t>
  </si>
  <si>
    <t>baetica</t>
  </si>
  <si>
    <t>koreensis</t>
  </si>
  <si>
    <t>CVUAS 5645</t>
  </si>
  <si>
    <t>junii</t>
  </si>
  <si>
    <t>LHL 1171</t>
  </si>
  <si>
    <t>bovoculi</t>
  </si>
  <si>
    <t>ovis</t>
  </si>
  <si>
    <t>181017840-1</t>
  </si>
  <si>
    <t>aeruginosa</t>
  </si>
  <si>
    <t>ATCC 27853</t>
  </si>
  <si>
    <t>DSM 50071</t>
  </si>
  <si>
    <t xml:space="preserve">3; type strain </t>
  </si>
  <si>
    <t>CVUAS 11059</t>
  </si>
  <si>
    <t>3; FLI: specific PCR</t>
  </si>
  <si>
    <t>Francisella</t>
  </si>
  <si>
    <t>tularensis</t>
  </si>
  <si>
    <t>CVUAS 3015</t>
  </si>
  <si>
    <t>3; 16S</t>
  </si>
  <si>
    <t>CVUAS 7099</t>
  </si>
  <si>
    <t>Ft26</t>
  </si>
  <si>
    <t>in 80% TFA, 30 min, Filtriert, Zentrifugiert, 1:10 Verduennt in H2O, Probe 1:1 mit Matrix (12g/l HCCA in TA2)</t>
  </si>
  <si>
    <t>01.06.2017, F3, [0096]</t>
  </si>
  <si>
    <t>CVUAS 7076</t>
  </si>
  <si>
    <t>2; Biochemie</t>
  </si>
  <si>
    <t>Vibrio</t>
  </si>
  <si>
    <t>parahaemolyticus</t>
  </si>
  <si>
    <t>CVUAS 31583</t>
  </si>
  <si>
    <t>Photobacterium</t>
  </si>
  <si>
    <t>damselae</t>
  </si>
  <si>
    <t>BfR-VB-00018</t>
  </si>
  <si>
    <t>3; rpob-Sequenzierung</t>
  </si>
  <si>
    <t>cholerae</t>
  </si>
  <si>
    <t>albensis</t>
  </si>
  <si>
    <t>mimicus</t>
  </si>
  <si>
    <t>CVUAS 7075</t>
  </si>
  <si>
    <t>3; spezific PCR (CVFR)</t>
  </si>
  <si>
    <t>alginolyticus</t>
  </si>
  <si>
    <t>CVUAS 7872</t>
  </si>
  <si>
    <t>CVUAS 619</t>
  </si>
  <si>
    <t>metschnikovii</t>
  </si>
  <si>
    <t>LVM05 LVU05</t>
  </si>
  <si>
    <t>3; sequenced + species specific PCR (LGL) [0069]</t>
  </si>
  <si>
    <t>vulnificus</t>
  </si>
  <si>
    <t>DSM 14383</t>
  </si>
  <si>
    <t>3; public strain collection, sequenced</t>
  </si>
  <si>
    <t>furnissi</t>
  </si>
  <si>
    <t>furnissii</t>
  </si>
  <si>
    <t>217-U2-6</t>
  </si>
  <si>
    <t>Stenotrophomonas</t>
  </si>
  <si>
    <t>chelatiphaga</t>
  </si>
  <si>
    <t>maltophilia</t>
  </si>
  <si>
    <t>Sm 20 06</t>
  </si>
  <si>
    <t>18.11.2008 E3</t>
  </si>
  <si>
    <t>10-7-D-03033-2</t>
  </si>
  <si>
    <t>Ignatzschineria</t>
  </si>
  <si>
    <t>indica</t>
  </si>
  <si>
    <t>277-U2-2</t>
  </si>
  <si>
    <t>Efex</t>
  </si>
  <si>
    <t>rhizophila</t>
  </si>
  <si>
    <t>Citrobacter</t>
  </si>
  <si>
    <t>freundii</t>
  </si>
  <si>
    <t>DSM 18702 LVU 15</t>
  </si>
  <si>
    <t>Cronobacter</t>
  </si>
  <si>
    <t>malonaticus</t>
  </si>
  <si>
    <t>sp</t>
  </si>
  <si>
    <t>04 08695</t>
  </si>
  <si>
    <t>09.06.2008, H5</t>
  </si>
  <si>
    <t>amalonaticus</t>
  </si>
  <si>
    <t>B824</t>
  </si>
  <si>
    <t>15.11.2011, H7</t>
  </si>
  <si>
    <t>Enterobacter</t>
  </si>
  <si>
    <t>cloacae</t>
  </si>
  <si>
    <t>ATCC 25408</t>
  </si>
  <si>
    <t>80% TFA, 30 Minuten, 1:10 verdünnt, gespottet 1:1 mit Matrix (12g/l HCCA in TA2)</t>
  </si>
  <si>
    <t>11.04.2008, N11, [0034]: Citrobacter diversus ATCC 25408\LMTG70N11_0\0_N11\1\1SLin\fid</t>
  </si>
  <si>
    <t>koseri</t>
  </si>
  <si>
    <t>CVUAS 11263</t>
  </si>
  <si>
    <t>3; sequenced [BfR]</t>
  </si>
  <si>
    <t>Klebsiella</t>
  </si>
  <si>
    <t>grimontii</t>
  </si>
  <si>
    <t>oxytoca</t>
  </si>
  <si>
    <t>CVUAS 6409.2</t>
  </si>
  <si>
    <t xml:space="preserve">3; NRL BfR </t>
  </si>
  <si>
    <t>Escherichia</t>
  </si>
  <si>
    <t>coli</t>
  </si>
  <si>
    <t>CVUAS 32945</t>
  </si>
  <si>
    <t>sakazakii</t>
  </si>
  <si>
    <t>NCTC 10418</t>
  </si>
  <si>
    <t>80% TFA/30 min Einwirkzeit/1:10 verdünnt/ 1:1 HCCATA2</t>
  </si>
  <si>
    <t>09.06.2008 H03</t>
  </si>
  <si>
    <t>2017-4104-000891_DT</t>
  </si>
  <si>
    <t>3; confirmed by FLI, Jena</t>
  </si>
  <si>
    <t>Salmonella</t>
  </si>
  <si>
    <t>enterica</t>
  </si>
  <si>
    <t>ATCC 13182</t>
  </si>
  <si>
    <t>01.11.2013 E18</t>
  </si>
  <si>
    <t>CVUAS 2404.3</t>
  </si>
  <si>
    <t>michiganensis</t>
  </si>
  <si>
    <t>CVUAS 30210</t>
  </si>
  <si>
    <t xml:space="preserve">3; Serotyping at NRL BfR </t>
  </si>
  <si>
    <t>DSM 24522 DT_20161012_1213_1010006691</t>
  </si>
  <si>
    <t>CVUAS 9732.2</t>
  </si>
  <si>
    <t>4201-2017-003594_DT</t>
  </si>
  <si>
    <t>3; confirmed by NRL BfR</t>
  </si>
  <si>
    <t>CVUAS 11677</t>
  </si>
  <si>
    <t>variicola</t>
  </si>
  <si>
    <t>CVUAS 2926.2</t>
  </si>
  <si>
    <t>CVUAS 11262</t>
  </si>
  <si>
    <t>CVUAS 5466.2</t>
  </si>
  <si>
    <t>CVUAS 11316.2</t>
  </si>
  <si>
    <t>3; BFR</t>
  </si>
  <si>
    <t>CVUAS 11497</t>
  </si>
  <si>
    <t>quasipneumoniae</t>
  </si>
  <si>
    <t>CVUAS 30205</t>
  </si>
  <si>
    <t>3; Serotyping at NRL BfR / PCR stx</t>
  </si>
  <si>
    <t>DSM 1103</t>
  </si>
  <si>
    <t>CVUAS 8451</t>
  </si>
  <si>
    <t>3; NRL Salmonella BfR</t>
  </si>
  <si>
    <t>RKI A139-1</t>
  </si>
  <si>
    <t>16.05.2008 E20</t>
  </si>
  <si>
    <t>2017-4101-000991_DT</t>
  </si>
  <si>
    <t>II 06 06820</t>
  </si>
  <si>
    <t>09.06.2008 H6</t>
  </si>
  <si>
    <t>Shigella</t>
  </si>
  <si>
    <t>boydii</t>
  </si>
  <si>
    <t>CVUAS 0500.2</t>
  </si>
  <si>
    <t>181012547-21</t>
  </si>
  <si>
    <t>3A 07 02503</t>
  </si>
  <si>
    <t>09.06.2008 H7</t>
  </si>
  <si>
    <t>flexneri</t>
  </si>
  <si>
    <t>181012876-8</t>
  </si>
  <si>
    <t>CVUAS 6441</t>
  </si>
  <si>
    <t>08 01744</t>
  </si>
  <si>
    <t>09.06.2008 H8</t>
  </si>
  <si>
    <t>CVUAS 10109</t>
  </si>
  <si>
    <t>E118</t>
  </si>
  <si>
    <t>14.11.2011 E15</t>
  </si>
  <si>
    <t>DSM 3493</t>
  </si>
  <si>
    <t>Pantoea</t>
  </si>
  <si>
    <t>agglomerans</t>
  </si>
  <si>
    <t>CVUAS 4263,2</t>
  </si>
  <si>
    <t>sp-FF5</t>
  </si>
  <si>
    <t>septica</t>
  </si>
  <si>
    <t>Edwardsiella</t>
  </si>
  <si>
    <t>tarda</t>
  </si>
  <si>
    <t>DSM 30052</t>
  </si>
  <si>
    <t>80% TFA/ 30 min. Einwirkzeit/1:10 verdünnt/ 1:1 HCCATA2 (A)</t>
  </si>
  <si>
    <t>11.04.2008, N13, [0034]</t>
  </si>
  <si>
    <t xml:space="preserve">2; biochemistry profile </t>
  </si>
  <si>
    <t>Hafnia</t>
  </si>
  <si>
    <t>alvei</t>
  </si>
  <si>
    <t>DSM 30163</t>
  </si>
  <si>
    <t>18.04.2008, K9, [0034]</t>
  </si>
  <si>
    <t>LHL1270</t>
  </si>
  <si>
    <t>3; sequenced (LHL)</t>
  </si>
  <si>
    <t>Morganella</t>
  </si>
  <si>
    <t>morganii</t>
  </si>
  <si>
    <t>CVUAS 8466</t>
  </si>
  <si>
    <t>DSM 14437</t>
  </si>
  <si>
    <t>3; typestrain, sequenced (rpoB)</t>
  </si>
  <si>
    <t>Proteus</t>
  </si>
  <si>
    <t>hauseri</t>
  </si>
  <si>
    <t>CVUAS 5796</t>
  </si>
  <si>
    <t>Providencia</t>
  </si>
  <si>
    <t>rettgeri</t>
  </si>
  <si>
    <t>LHLL 1818b</t>
  </si>
  <si>
    <t>ATCC 25827</t>
  </si>
  <si>
    <t>11.04.2008, K15, [0034]: Proteus stuartii ATCC 25827\LMTG72K15_0\0_K15\1\1SLin\fid in vers 2016</t>
  </si>
  <si>
    <t>stuartii</t>
  </si>
  <si>
    <t>CVUAS 2693,2</t>
  </si>
  <si>
    <t>mirabilis</t>
  </si>
  <si>
    <t>DSM 4544</t>
  </si>
  <si>
    <t>penneri</t>
  </si>
  <si>
    <t>DSM 13387</t>
  </si>
  <si>
    <t>3; type strain, sequenced (rpoB)</t>
  </si>
  <si>
    <t>vulgaris</t>
  </si>
  <si>
    <t>LHL 390</t>
  </si>
  <si>
    <t>3; sequenced, S. glossinae is later synonym of S. fonticola [0050]</t>
  </si>
  <si>
    <t>Serratia</t>
  </si>
  <si>
    <t>fonticola</t>
  </si>
  <si>
    <t>DSM 30063</t>
  </si>
  <si>
    <t>04.11.2008, E11, [0034]</t>
  </si>
  <si>
    <t>grimesii</t>
  </si>
  <si>
    <t>liquefaciens</t>
  </si>
  <si>
    <t>25_12_13996_1 LVU09</t>
  </si>
  <si>
    <t>3; sequenced (LGL)</t>
  </si>
  <si>
    <t>marcescens</t>
  </si>
  <si>
    <t>DSM 30121</t>
  </si>
  <si>
    <t>04.11.2008, E12, [0034]</t>
  </si>
  <si>
    <t>Wasserprobe</t>
  </si>
  <si>
    <t>17.07.2012 H7</t>
  </si>
  <si>
    <t>DSM 4597</t>
  </si>
  <si>
    <t>quinivorans</t>
  </si>
  <si>
    <t>proteamaculans</t>
  </si>
  <si>
    <t>CVUAS 6221</t>
  </si>
  <si>
    <t>4; sequenced</t>
  </si>
  <si>
    <t>aldovae</t>
  </si>
  <si>
    <t>CVUAS 6319</t>
  </si>
  <si>
    <t>2; sequenced (16S)</t>
  </si>
  <si>
    <t>DSM 18303</t>
  </si>
  <si>
    <t>aleksiciae</t>
  </si>
  <si>
    <t>DSM 14987</t>
  </si>
  <si>
    <t>09.03.2007, H12</t>
  </si>
  <si>
    <t>CVUAS 0008</t>
  </si>
  <si>
    <t>3; [0054]</t>
  </si>
  <si>
    <t>enterocolitica</t>
  </si>
  <si>
    <t>KG 137</t>
  </si>
  <si>
    <t>BAG 083</t>
  </si>
  <si>
    <t>2; [0054]</t>
  </si>
  <si>
    <t>bercovieri</t>
  </si>
  <si>
    <t>CVUAS 0005</t>
  </si>
  <si>
    <t>BAG 110</t>
  </si>
  <si>
    <t>BAG 038</t>
  </si>
  <si>
    <t>3; [0054]; sequenced</t>
  </si>
  <si>
    <t>BAG 049</t>
  </si>
  <si>
    <t>BAG 011</t>
  </si>
  <si>
    <t>BAG 099</t>
  </si>
  <si>
    <t>BAG 048</t>
  </si>
  <si>
    <t>Zp BP 224</t>
  </si>
  <si>
    <t>3; FT-IR; serotype</t>
  </si>
  <si>
    <t>Zp 121-1</t>
  </si>
  <si>
    <t>CVUAS 0096</t>
  </si>
  <si>
    <t>SZ 5108-01</t>
  </si>
  <si>
    <t>DSM 18528</t>
  </si>
  <si>
    <t>09.03.2007, H19</t>
  </si>
  <si>
    <t>BH 92</t>
  </si>
  <si>
    <t>BAG 061</t>
  </si>
  <si>
    <t>BAG 004</t>
  </si>
  <si>
    <t>BAG 039</t>
  </si>
  <si>
    <t>BAG 080</t>
  </si>
  <si>
    <t>29.11.2005 K9</t>
  </si>
  <si>
    <t>BAG 056</t>
  </si>
  <si>
    <t>VB 919002</t>
  </si>
  <si>
    <t>3; specific PCR, biochemistry</t>
  </si>
  <si>
    <t>BAG 075</t>
  </si>
  <si>
    <t>SL2012 001153</t>
  </si>
  <si>
    <t>Zp 101-4</t>
  </si>
  <si>
    <t>2; strain collection RKI</t>
  </si>
  <si>
    <t>28.11.2005, H09</t>
  </si>
  <si>
    <t>Zp 122-1</t>
  </si>
  <si>
    <t>BAG 017</t>
  </si>
  <si>
    <t>BAG 018</t>
  </si>
  <si>
    <t>CVUAS 0003</t>
  </si>
  <si>
    <t>BAG 092</t>
  </si>
  <si>
    <t>4; [0054]; serotype</t>
  </si>
  <si>
    <t>BG 77</t>
  </si>
  <si>
    <t>4; 0</t>
  </si>
  <si>
    <t>BH 22</t>
  </si>
  <si>
    <t>BAG 077</t>
  </si>
  <si>
    <t>07.10.2004, K19</t>
  </si>
  <si>
    <t>BAG 022</t>
  </si>
  <si>
    <t>Zp 138-4</t>
  </si>
  <si>
    <t>BAG 139 K2</t>
  </si>
  <si>
    <t>SL2011 003926</t>
  </si>
  <si>
    <t>BAG 019</t>
  </si>
  <si>
    <t>3; FT-IR [0054]; serotype</t>
  </si>
  <si>
    <t>DSM 4780</t>
  </si>
  <si>
    <t>BAG 091</t>
  </si>
  <si>
    <t>VB 931830</t>
  </si>
  <si>
    <t>3; sequenced [0055]</t>
  </si>
  <si>
    <t>CVUAS 0002</t>
  </si>
  <si>
    <t>BAG 094</t>
  </si>
  <si>
    <t>29.11.2005 H16</t>
  </si>
  <si>
    <t>CVUAS 0004</t>
  </si>
  <si>
    <t>3; strain collection RKI</t>
  </si>
  <si>
    <t>09.09.2004, E19</t>
  </si>
  <si>
    <t>14.12.2005 N14</t>
  </si>
  <si>
    <t>BAG 015</t>
  </si>
  <si>
    <t>BAG 020</t>
  </si>
  <si>
    <t>K 61</t>
  </si>
  <si>
    <t>14.12.2005 N8</t>
  </si>
  <si>
    <t>VB 920602</t>
  </si>
  <si>
    <t>3; [0055]</t>
  </si>
  <si>
    <t>DSM 13030</t>
  </si>
  <si>
    <t>DSM 9676</t>
  </si>
  <si>
    <t>BAG 081</t>
  </si>
  <si>
    <t>BAG 082</t>
  </si>
  <si>
    <t>VB 926113</t>
  </si>
  <si>
    <t>BAG 016</t>
  </si>
  <si>
    <t>VB 934212</t>
  </si>
  <si>
    <t>3; [0055]; sequenced</t>
  </si>
  <si>
    <t>Zp 37-1</t>
  </si>
  <si>
    <t>VB 920825</t>
  </si>
  <si>
    <t>VB 920851</t>
  </si>
  <si>
    <t>BF 140704.1</t>
  </si>
  <si>
    <t>BAG 003</t>
  </si>
  <si>
    <t>9.9.2004 E18</t>
  </si>
  <si>
    <t>5.9.2004 M13</t>
  </si>
  <si>
    <t>BAG 087</t>
  </si>
  <si>
    <t>BAG 084</t>
  </si>
  <si>
    <t>07.10.2004, K22</t>
  </si>
  <si>
    <t>29.11.2005, K04</t>
  </si>
  <si>
    <t>CVUAS 9295</t>
  </si>
  <si>
    <t>3; Biotype / Serotype / FT-IR according [0054]</t>
  </si>
  <si>
    <t>63 1</t>
  </si>
  <si>
    <t>8.12.2005 E20</t>
  </si>
  <si>
    <t>07.12.2005, E07</t>
  </si>
  <si>
    <t>06.10.2004, H11</t>
  </si>
  <si>
    <t>29460 II</t>
  </si>
  <si>
    <t>06.10.2004 H15</t>
  </si>
  <si>
    <t>14.12.2004 N12</t>
  </si>
  <si>
    <t>CVUAS 0010</t>
  </si>
  <si>
    <t>16.10.2004 H14</t>
  </si>
  <si>
    <t>22.12.2005 K21</t>
  </si>
  <si>
    <t>K 201</t>
  </si>
  <si>
    <t>07.12.2005 E9</t>
  </si>
  <si>
    <t>K 71</t>
  </si>
  <si>
    <t>21.12.2005 K14</t>
  </si>
  <si>
    <t>14.12.2005 N13</t>
  </si>
  <si>
    <t>28.11.2005 H11</t>
  </si>
  <si>
    <t>08.12.2005, E19</t>
  </si>
  <si>
    <t>09.09.2004 E16</t>
  </si>
  <si>
    <t>BAG 005</t>
  </si>
  <si>
    <t>IP 885</t>
  </si>
  <si>
    <t>09.09.2004, H08</t>
  </si>
  <si>
    <t>BAG 010</t>
  </si>
  <si>
    <t>BAG 012</t>
  </si>
  <si>
    <t>VB 934662</t>
  </si>
  <si>
    <t>09.09.2004, H13</t>
  </si>
  <si>
    <t>09.09.2004, E22</t>
  </si>
  <si>
    <t>14 91</t>
  </si>
  <si>
    <t>09.09.2004, H03</t>
  </si>
  <si>
    <t>82 1</t>
  </si>
  <si>
    <t>22.12.2005 N7</t>
  </si>
  <si>
    <t>K 79</t>
  </si>
  <si>
    <t>14.12.2005, N11</t>
  </si>
  <si>
    <t>16.10.2004 H13</t>
  </si>
  <si>
    <t>05.09.2004, M11</t>
  </si>
  <si>
    <t>63 2</t>
  </si>
  <si>
    <t>14.12.2005 N20</t>
  </si>
  <si>
    <t>05.09.2004, M17</t>
  </si>
  <si>
    <t>29.11.2005 K15</t>
  </si>
  <si>
    <t>05.09.2004, M14</t>
  </si>
  <si>
    <t>H 705 86</t>
  </si>
  <si>
    <t>29.11.2005 K13</t>
  </si>
  <si>
    <t>22.12.2005 K19</t>
  </si>
  <si>
    <t>82 2</t>
  </si>
  <si>
    <t>14.12.2005 N21</t>
  </si>
  <si>
    <t>VB 922533</t>
  </si>
  <si>
    <t>K 92</t>
  </si>
  <si>
    <t>21.12.2005 K10</t>
  </si>
  <si>
    <t>K Y9</t>
  </si>
  <si>
    <t>21.12.2005 K9</t>
  </si>
  <si>
    <t>171014028-1</t>
  </si>
  <si>
    <t>19-10-2017</t>
  </si>
  <si>
    <t>RK111</t>
  </si>
  <si>
    <t>06.10.2004 H10</t>
  </si>
  <si>
    <t>171014028-2</t>
  </si>
  <si>
    <t>07.10.2004, K17</t>
  </si>
  <si>
    <t>28.11.2005, H03</t>
  </si>
  <si>
    <t>171009275-1</t>
  </si>
  <si>
    <t>05.09.2004 M16</t>
  </si>
  <si>
    <t>K 81</t>
  </si>
  <si>
    <t>21.12.2005, H21</t>
  </si>
  <si>
    <t>22.01.2007 H05</t>
  </si>
  <si>
    <t>frederiksenii</t>
  </si>
  <si>
    <t>DSM 11503</t>
  </si>
  <si>
    <t>09.09.2004, H19</t>
  </si>
  <si>
    <t>161005049-2</t>
  </si>
  <si>
    <t>161013676-1</t>
  </si>
  <si>
    <t>171009275-2</t>
  </si>
  <si>
    <t>A269-6b</t>
  </si>
  <si>
    <t>02.04.2012 K5</t>
  </si>
  <si>
    <t>22.01.2007 H06</t>
  </si>
  <si>
    <t>DSM 22339</t>
  </si>
  <si>
    <t>03.12.2015, Y.ma_01\0_C13, [0034]</t>
  </si>
  <si>
    <t>entomophaga</t>
  </si>
  <si>
    <t>nurmii</t>
  </si>
  <si>
    <t>DSM 18543</t>
  </si>
  <si>
    <t>02.03.2007, E14</t>
  </si>
  <si>
    <t>kristensenii</t>
  </si>
  <si>
    <t>DSM 18520</t>
  </si>
  <si>
    <t>16.01.2013</t>
  </si>
  <si>
    <t>mollaretii</t>
  </si>
  <si>
    <t>RKI 51</t>
  </si>
  <si>
    <t>DSM 18490</t>
  </si>
  <si>
    <t>in 80§ TFA/ 1:1 HCCATA2 (A)</t>
  </si>
  <si>
    <t>16.03.2007, Y.ma_01\0_C13, [0034]</t>
  </si>
  <si>
    <t>RKI 573 87</t>
  </si>
  <si>
    <t>2; API20E: 0254703 - Yer kr 99,4%</t>
  </si>
  <si>
    <t>161005185-9</t>
  </si>
  <si>
    <t>VB 925699</t>
  </si>
  <si>
    <t>massiliensis</t>
  </si>
  <si>
    <t>181002359-8</t>
  </si>
  <si>
    <t>16.02.2018</t>
  </si>
  <si>
    <t>intermedia</t>
  </si>
  <si>
    <t>BH 72</t>
  </si>
  <si>
    <t>2; well described strain</t>
  </si>
  <si>
    <t>26.01.2007 K21</t>
  </si>
  <si>
    <t>BG 81</t>
  </si>
  <si>
    <t>DSM 22769</t>
  </si>
  <si>
    <t>03.12.2015, Y.pe_04\0_E8, [0034]</t>
  </si>
  <si>
    <t>pekkanenii</t>
  </si>
  <si>
    <t>RKI 21</t>
  </si>
  <si>
    <t>RKI 29211</t>
  </si>
  <si>
    <t>2; API20E: 015453377 - UP Yers fr/in</t>
  </si>
  <si>
    <t>BP 76</t>
  </si>
  <si>
    <t>22.01.2007 H7</t>
  </si>
  <si>
    <t>16.09.2011 H20</t>
  </si>
  <si>
    <t>KP 62</t>
  </si>
  <si>
    <t>RKI 7211</t>
  </si>
  <si>
    <t>DSM 18517</t>
  </si>
  <si>
    <t>DSM 22296</t>
  </si>
  <si>
    <t>03.12.2015, Y.nu_04\0_E10, [0034]</t>
  </si>
  <si>
    <t>26.01.2007 N3</t>
  </si>
  <si>
    <t>DSM 21859</t>
  </si>
  <si>
    <t>25.11.2015, Y.ma_01\0_C11, [0034]</t>
  </si>
  <si>
    <t>KH 141</t>
  </si>
  <si>
    <t>RKI 571-87</t>
  </si>
  <si>
    <t>CVFR 008</t>
  </si>
  <si>
    <t>2; API20E: 115450367 - Yer kr 95,2%</t>
  </si>
  <si>
    <t>181000914-3</t>
  </si>
  <si>
    <t>22.01.2018</t>
  </si>
  <si>
    <t>BH 154</t>
  </si>
  <si>
    <t>2; API20E: 1144723 - API 95,9%</t>
  </si>
  <si>
    <t>26.01.2007 K22</t>
  </si>
  <si>
    <t>BH 160</t>
  </si>
  <si>
    <t>161002871-2</t>
  </si>
  <si>
    <t>BAG 098</t>
  </si>
  <si>
    <t>rohdei</t>
  </si>
  <si>
    <t>BAG 162</t>
  </si>
  <si>
    <t>151006267-3</t>
  </si>
  <si>
    <t>ruckeri</t>
  </si>
  <si>
    <t>181000914-1 2</t>
  </si>
  <si>
    <t>5R2</t>
  </si>
  <si>
    <t>CECT 4319</t>
  </si>
  <si>
    <t>CECT 955</t>
  </si>
  <si>
    <t>CECT 956</t>
  </si>
  <si>
    <t>CVUAS 0333</t>
  </si>
  <si>
    <t>CVUAS 331 04FGD15769</t>
  </si>
  <si>
    <t>3; FT-IR</t>
  </si>
  <si>
    <t>18.02.2008, K17</t>
  </si>
  <si>
    <t>CVUAS 333 04FGD38762</t>
  </si>
  <si>
    <t>18.02.2008, K20</t>
  </si>
  <si>
    <t>131014637-1</t>
  </si>
  <si>
    <t>DSM 18270</t>
  </si>
  <si>
    <t>02.03.2007, E07</t>
  </si>
  <si>
    <t>141000877-3</t>
  </si>
  <si>
    <t>141004676-2</t>
  </si>
  <si>
    <t>141015050-5</t>
  </si>
  <si>
    <t>151005971-4</t>
  </si>
  <si>
    <t>151005971-1</t>
  </si>
  <si>
    <t>151006565-15</t>
  </si>
  <si>
    <t>151007105-4</t>
  </si>
  <si>
    <t>151008754-1</t>
  </si>
  <si>
    <t>171005999-2</t>
  </si>
  <si>
    <t>04.05.2017</t>
  </si>
  <si>
    <t>171011863-6</t>
  </si>
  <si>
    <t>01.09.2017</t>
  </si>
  <si>
    <t>181007933-1</t>
  </si>
  <si>
    <t>25.02.2018</t>
  </si>
  <si>
    <t>1L</t>
  </si>
  <si>
    <t>CVUAS 2772 06FGD29560</t>
  </si>
  <si>
    <t>18.01.2008, E17</t>
  </si>
  <si>
    <t>CVUAS 2769 07FGD30558</t>
  </si>
  <si>
    <t>18.01.2008, E18</t>
  </si>
  <si>
    <t>CVUAS 2856 J6</t>
  </si>
  <si>
    <t>25.01.2008, H04</t>
  </si>
  <si>
    <t>H 739 87</t>
  </si>
  <si>
    <t>29.11.2005, K14</t>
  </si>
  <si>
    <t>966_89</t>
  </si>
  <si>
    <t>09.09.2004, H07</t>
  </si>
  <si>
    <t>ATCC 9610</t>
  </si>
  <si>
    <t>09.03.2007, H09</t>
  </si>
  <si>
    <t>KP 164</t>
  </si>
  <si>
    <t>IMB 4354</t>
  </si>
  <si>
    <t>13.07.2007, E22</t>
  </si>
  <si>
    <t>CVUAS 509 04FGD31174</t>
  </si>
  <si>
    <t>25.01.2008, H07</t>
  </si>
  <si>
    <t>CVUAS 504 04FGD26364</t>
  </si>
  <si>
    <t>25.01.2008, H06</t>
  </si>
  <si>
    <t>2; FT-IR</t>
  </si>
  <si>
    <t>D1</t>
  </si>
  <si>
    <t>DSM 18506</t>
  </si>
  <si>
    <t>03.09.2009 K17</t>
  </si>
  <si>
    <t>EX5</t>
  </si>
  <si>
    <t>3; well defined isolate [0053]</t>
  </si>
  <si>
    <t>F140</t>
  </si>
  <si>
    <t>LF1</t>
  </si>
  <si>
    <t>DSM 18211 EFEx</t>
  </si>
  <si>
    <t>DSM 18211</t>
  </si>
  <si>
    <t>DSM 27350</t>
  </si>
  <si>
    <t>03.12.2015, Y.wa_04\0_E5, [0034]</t>
  </si>
  <si>
    <t>KH 62</t>
  </si>
  <si>
    <t>09.09.2004, H05</t>
  </si>
  <si>
    <t>09.09.2004, H06</t>
  </si>
  <si>
    <t>181004095-1</t>
  </si>
  <si>
    <t>2009-4201-888_3_DT</t>
  </si>
  <si>
    <t>Trueperella abortisuis</t>
  </si>
  <si>
    <t>Trueperella arbortisuis</t>
  </si>
  <si>
    <t>Trueperella bernardiae</t>
  </si>
  <si>
    <t>Trueperella pyogenes</t>
  </si>
  <si>
    <t>Corynebacterium diphtheriae</t>
  </si>
  <si>
    <t>Corynebacterium pseudotubercolosis</t>
  </si>
  <si>
    <t>Corynebacterium pseudotuberculosis</t>
  </si>
  <si>
    <t>Corynebacterium ulcerans</t>
  </si>
  <si>
    <t>Bacillus cereus</t>
  </si>
  <si>
    <t>Bacillus licheniformis</t>
  </si>
  <si>
    <t>Bacillus mycoides</t>
  </si>
  <si>
    <t>Bacillus pumilus</t>
  </si>
  <si>
    <t>Bacillus spizizenii</t>
  </si>
  <si>
    <t>Bacillus thuringiensis</t>
  </si>
  <si>
    <t>Lysinibacillus sphaericus</t>
  </si>
  <si>
    <t>Listeria innocua</t>
  </si>
  <si>
    <t>Listeria ivanovii</t>
  </si>
  <si>
    <t>Listeria monocytogenes</t>
  </si>
  <si>
    <t>Listeria welshimeri</t>
  </si>
  <si>
    <t>Listeria seeligeri</t>
  </si>
  <si>
    <t>Lysinibacillus macroides</t>
  </si>
  <si>
    <t>Macrococcus caseolyticus</t>
  </si>
  <si>
    <t>Mammaliicoccus sciuri</t>
  </si>
  <si>
    <t>Staphylococcus arlettae</t>
  </si>
  <si>
    <t>Staphylococcus pseudintermedius</t>
  </si>
  <si>
    <t>Staphylococcus aureus</t>
  </si>
  <si>
    <t>Staphylococcus chromogenes</t>
  </si>
  <si>
    <t>Staphylococcus epidermidis</t>
  </si>
  <si>
    <t>Staphylococcus haemolyticus</t>
  </si>
  <si>
    <t>Staphylococcus hyicus</t>
  </si>
  <si>
    <t>Staphylococcus simulans</t>
  </si>
  <si>
    <t>Staphylococcus xylosus</t>
  </si>
  <si>
    <t>Aerococcus viridans</t>
  </si>
  <si>
    <t>Enterococcus cecorum</t>
  </si>
  <si>
    <t>Enterococcus faecalis</t>
  </si>
  <si>
    <t>Aerococcus suis</t>
  </si>
  <si>
    <t>Enterococcus faecium</t>
  </si>
  <si>
    <t>Streptococcus agalactiae</t>
  </si>
  <si>
    <t>Streptococcus canis</t>
  </si>
  <si>
    <t>Streptococcus castoreus</t>
  </si>
  <si>
    <t>Streptococcus dysgalactiae</t>
  </si>
  <si>
    <t>Streptococcus equi</t>
  </si>
  <si>
    <t>Staphylococcus warneri</t>
  </si>
  <si>
    <t>Streptococcus pneumoniae</t>
  </si>
  <si>
    <t>Ochrobactrum anthropi</t>
  </si>
  <si>
    <t>Brucella vulpis</t>
  </si>
  <si>
    <t>Ochrobactrum intermedium</t>
  </si>
  <si>
    <t>Brucella microti</t>
  </si>
  <si>
    <t>Aminobacter aganoensis</t>
  </si>
  <si>
    <t>Taylorella equigenitalis</t>
  </si>
  <si>
    <t>Achromobacter denitrificans</t>
  </si>
  <si>
    <t>Achromobacter xylosoxidans</t>
  </si>
  <si>
    <t>Bordetella avium</t>
  </si>
  <si>
    <t>Oligella urethralis</t>
  </si>
  <si>
    <t>Taylorella asinigenitalis</t>
  </si>
  <si>
    <t>Burkholderia ambifaria</t>
  </si>
  <si>
    <t>Burkholderia pseudomallei</t>
  </si>
  <si>
    <t>Burkholderia cepacia</t>
  </si>
  <si>
    <t>Deefgea chitinilytica</t>
  </si>
  <si>
    <t>Burkholderia cenocepacia</t>
  </si>
  <si>
    <t>Burkholderia contaminans</t>
  </si>
  <si>
    <t>Burkholderia thailandensis</t>
  </si>
  <si>
    <t>Deefgea sp-CVUAS-9920</t>
  </si>
  <si>
    <t>Aeromonas hydrophila</t>
  </si>
  <si>
    <t>Aeromonas salmonicida</t>
  </si>
  <si>
    <t>Aeromonas bestiarum</t>
  </si>
  <si>
    <t>Aeromonas veronii</t>
  </si>
  <si>
    <t>Aeromonas popoffii</t>
  </si>
  <si>
    <t>Moritella viscosa</t>
  </si>
  <si>
    <t>Shewanella sp-CVUAS-9366</t>
  </si>
  <si>
    <t>(Pasteurella) testudinis</t>
  </si>
  <si>
    <t>Actinobacillus lignieresii</t>
  </si>
  <si>
    <t>Bibersteinia trehalosi</t>
  </si>
  <si>
    <t>Mannheimia caviae</t>
  </si>
  <si>
    <t>Mannheimia haemolytica</t>
  </si>
  <si>
    <t>Necropsobacter rosorum</t>
  </si>
  <si>
    <t>Pasteurella multocida</t>
  </si>
  <si>
    <t>(Pasteurella) caballi</t>
  </si>
  <si>
    <t>Actinobacillus equuli</t>
  </si>
  <si>
    <t>Actinobacillus rossii</t>
  </si>
  <si>
    <t>Pasteurellaceae Bisgaard-Taxon-10</t>
  </si>
  <si>
    <t>Frederiksenia canicola</t>
  </si>
  <si>
    <t>Mannheimia glucosida</t>
  </si>
  <si>
    <t>Mannheimia pernigra</t>
  </si>
  <si>
    <t>Nicoletella semolina</t>
  </si>
  <si>
    <t>Pasteurellaceae sp-CVUAS-31988</t>
  </si>
  <si>
    <t>Acinetobacter baumannii</t>
  </si>
  <si>
    <t>Acinetobacter pseudolwoffii</t>
  </si>
  <si>
    <t>Moraxella cuniculi</t>
  </si>
  <si>
    <t>Pseudomonas (alkylphenolica)</t>
  </si>
  <si>
    <t>Pseudomonas baetica</t>
  </si>
  <si>
    <t>Acinetobacter junii</t>
  </si>
  <si>
    <t>Moraxella bovoculi</t>
  </si>
  <si>
    <t>Pseudomonas aeruginosa</t>
  </si>
  <si>
    <t>Francisella tularensis</t>
  </si>
  <si>
    <t>Vibrio parahaemolyticus</t>
  </si>
  <si>
    <t>Photobacterium damselae</t>
  </si>
  <si>
    <t>Vibrio cholerae</t>
  </si>
  <si>
    <t>Vibrio alginolyticus</t>
  </si>
  <si>
    <t>Vibrio mimicus</t>
  </si>
  <si>
    <t>Vibrio metschnikovii</t>
  </si>
  <si>
    <t>Vibrio vulnificus</t>
  </si>
  <si>
    <t>Vibrio furnissi</t>
  </si>
  <si>
    <t>Stenotrophomonas chelatiphaga</t>
  </si>
  <si>
    <t>Stenotrophomonas maltophilia</t>
  </si>
  <si>
    <t>Ignatzschineria indica</t>
  </si>
  <si>
    <t>Stenotrophomonas rhizophila</t>
  </si>
  <si>
    <t>Citrobacter freundii</t>
  </si>
  <si>
    <t>Cronobacter malonaticus</t>
  </si>
  <si>
    <t>Citrobacter amalonaticus</t>
  </si>
  <si>
    <t>Enterobacter cloacae</t>
  </si>
  <si>
    <t>Citrobacter koseri</t>
  </si>
  <si>
    <t>Klebsiella grimontii</t>
  </si>
  <si>
    <t>Escherichia coli</t>
  </si>
  <si>
    <t>Cronobacter sakazakii</t>
  </si>
  <si>
    <t>Salmonella enterica</t>
  </si>
  <si>
    <t>Klebsiella oxytoca</t>
  </si>
  <si>
    <t>Klebsiella michiganensis</t>
  </si>
  <si>
    <t>Klebsiella variicola</t>
  </si>
  <si>
    <t>Klebsiella pneumoniae</t>
  </si>
  <si>
    <t>Shigella boydii</t>
  </si>
  <si>
    <t>Shigella flexneri</t>
  </si>
  <si>
    <t>Klebsiella quasipneumoniae</t>
  </si>
  <si>
    <t>Pantoea agglomerans</t>
  </si>
  <si>
    <t>Pantoea sp-FF5</t>
  </si>
  <si>
    <t>Edwardsiella tarda</t>
  </si>
  <si>
    <t>Hafnia alvei</t>
  </si>
  <si>
    <t>Morganella morganii</t>
  </si>
  <si>
    <t>Proteus hauseri</t>
  </si>
  <si>
    <t>Providencia rettgeri</t>
  </si>
  <si>
    <t>Providencia stuartii</t>
  </si>
  <si>
    <t>Proteus mirabilis</t>
  </si>
  <si>
    <t>Proteus penneri</t>
  </si>
  <si>
    <t>Proteus vulgaris</t>
  </si>
  <si>
    <t>Serratia fonticola</t>
  </si>
  <si>
    <t>Serratia grimesii</t>
  </si>
  <si>
    <t>Serratia marcescens</t>
  </si>
  <si>
    <t>Serratia quinivorans</t>
  </si>
  <si>
    <t>Yersinia aldovae</t>
  </si>
  <si>
    <t>Yersinia aleksiciae</t>
  </si>
  <si>
    <t>Yersinia enterocolitica</t>
  </si>
  <si>
    <t>Yersinia bercovieri</t>
  </si>
  <si>
    <t>Yersinia frederiksenii</t>
  </si>
  <si>
    <t>Yersinia entomophaga</t>
  </si>
  <si>
    <t>Yersinia kristensenii</t>
  </si>
  <si>
    <t>Yersinia mollaretii</t>
  </si>
  <si>
    <t>Yersinia massiliensis</t>
  </si>
  <si>
    <t>Yersinia intermedia</t>
  </si>
  <si>
    <t>Yersinia pekkanenii</t>
  </si>
  <si>
    <t>Yersinia nurmii</t>
  </si>
  <si>
    <t>Yersinia rohdei</t>
  </si>
  <si>
    <t>Yersinia ruckeri</t>
  </si>
  <si>
    <t>Yersinia similis</t>
  </si>
  <si>
    <t>BRU 10833</t>
  </si>
  <si>
    <t>boronitolerans</t>
  </si>
  <si>
    <t>Levilactobacillus</t>
  </si>
  <si>
    <t>brevis</t>
  </si>
  <si>
    <t>parauberis</t>
  </si>
  <si>
    <t>Pannonibacter</t>
  </si>
  <si>
    <t>phragmitetus</t>
  </si>
  <si>
    <t>Paenibacillus</t>
  </si>
  <si>
    <t>turicensis</t>
  </si>
  <si>
    <t>Lacticaseibacillus</t>
  </si>
  <si>
    <t>pantheris</t>
  </si>
  <si>
    <t>daejeonense</t>
  </si>
  <si>
    <t>orientalis</t>
  </si>
  <si>
    <t>Prevotella</t>
  </si>
  <si>
    <t>oralis</t>
  </si>
  <si>
    <t>Paraburkholderia</t>
  </si>
  <si>
    <t>sacchari</t>
  </si>
  <si>
    <t>Raoultella</t>
  </si>
  <si>
    <t>ornithinolytica</t>
  </si>
  <si>
    <t>Pediococcus</t>
  </si>
  <si>
    <t>acidilactici</t>
  </si>
  <si>
    <t>enteropelogenes</t>
  </si>
  <si>
    <t>dasanensis</t>
  </si>
  <si>
    <t>baltica</t>
  </si>
  <si>
    <t>profunda</t>
  </si>
  <si>
    <t>Chelonobacter</t>
  </si>
  <si>
    <t>oris</t>
  </si>
  <si>
    <t>Aggregatibacter</t>
  </si>
  <si>
    <t>actinomycetemcomitans</t>
  </si>
  <si>
    <t>succinogenes</t>
  </si>
  <si>
    <t>Glaesserella</t>
  </si>
  <si>
    <t>parasuis</t>
  </si>
  <si>
    <t>graminis</t>
  </si>
  <si>
    <t>rhodesiae</t>
  </si>
  <si>
    <t>Lactobacillus</t>
  </si>
  <si>
    <t>luteola</t>
  </si>
  <si>
    <t>Lactococcus</t>
  </si>
  <si>
    <t>piscium</t>
  </si>
  <si>
    <t>plantarum</t>
  </si>
  <si>
    <t>lactis</t>
  </si>
  <si>
    <t>acidaminiphila</t>
  </si>
  <si>
    <t xml:space="preserve">Kommentar: </t>
  </si>
  <si>
    <t>s. Kommentar Yers wautersii = Yers pseudotuberculosis</t>
  </si>
  <si>
    <r>
      <rPr>
        <b/>
        <i/>
        <sz val="11"/>
        <rFont val="Calibri"/>
        <family val="2"/>
        <scheme val="minor"/>
      </rPr>
      <t>Diese beispielhafte Validierung wurde ausschließlich mit der  kommerziellen BRUKER  Datenbank mit 10833 MSP (Revision H) (2021) erstellt.</t>
    </r>
    <r>
      <rPr>
        <i/>
        <sz val="11"/>
        <rFont val="Calibri"/>
        <family val="2"/>
        <scheme val="minor"/>
      </rPr>
      <t xml:space="preserve">           Yers. wautersii = Yers. pseudotuberculosis nach Neubauer and Sprague (2015) Strains of Yersinia wautersii should continue to be classified as the 'Korean Group' of the Yersinia pseudotuberculosis complex and not as a separate species. [0057].   Yersinia similis ist nicht von Yers pseudotuberculosis abgegrenzt. Die Auswertung erfolgte ohne Yers pestis.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</si>
</sst>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sz val="11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b/>
      <sz val="14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24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6" fillId="0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14" fontId="5" fillId="0" borderId="1" xfId="0" applyNumberFormat="1" applyFont="1" applyBorder="1"/>
    <xf numFmtId="0" fontId="11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2" fillId="6" borderId="6" xfId="0" applyFont="1" applyFill="1" applyBorder="1"/>
    <xf numFmtId="0" fontId="2" fillId="5" borderId="6" xfId="0" applyFont="1" applyFill="1" applyBorder="1"/>
    <xf numFmtId="0" fontId="2" fillId="0" borderId="0" xfId="0" applyFont="1" applyFill="1" applyBorder="1" applyAlignment="1">
      <alignment horizontal="left"/>
    </xf>
    <xf numFmtId="0" fontId="14" fillId="0" borderId="0" xfId="0" applyFont="1"/>
    <xf numFmtId="9" fontId="2" fillId="0" borderId="0" xfId="1" applyFont="1"/>
    <xf numFmtId="165" fontId="2" fillId="0" borderId="0" xfId="1" applyNumberFormat="1" applyFont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6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20" fillId="11" borderId="11" xfId="0" applyFont="1" applyFill="1" applyBorder="1" applyAlignment="1">
      <alignment horizontal="right" vertical="center"/>
    </xf>
    <xf numFmtId="0" fontId="2" fillId="11" borderId="11" xfId="0" applyFont="1" applyFill="1" applyBorder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18" fillId="11" borderId="9" xfId="0" applyFont="1" applyFill="1" applyBorder="1" applyAlignment="1">
      <alignment vertical="center"/>
    </xf>
    <xf numFmtId="165" fontId="18" fillId="11" borderId="0" xfId="1" applyNumberFormat="1" applyFont="1" applyFill="1" applyBorder="1" applyAlignment="1">
      <alignment vertical="center"/>
    </xf>
    <xf numFmtId="0" fontId="19" fillId="11" borderId="0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165" fontId="3" fillId="11" borderId="0" xfId="0" applyNumberFormat="1" applyFont="1" applyFill="1" applyBorder="1" applyAlignment="1">
      <alignment vertical="center"/>
    </xf>
    <xf numFmtId="9" fontId="8" fillId="11" borderId="9" xfId="1" applyNumberFormat="1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vertical="center"/>
    </xf>
    <xf numFmtId="9" fontId="3" fillId="11" borderId="8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vertical="center"/>
    </xf>
    <xf numFmtId="9" fontId="8" fillId="11" borderId="8" xfId="1" applyNumberFormat="1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8" fillId="9" borderId="9" xfId="0" applyFont="1" applyFill="1" applyBorder="1" applyAlignment="1">
      <alignment vertical="center"/>
    </xf>
    <xf numFmtId="165" fontId="18" fillId="9" borderId="0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right" vertical="center"/>
    </xf>
    <xf numFmtId="0" fontId="16" fillId="9" borderId="9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horizontal="left" vertical="center"/>
    </xf>
    <xf numFmtId="0" fontId="24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/>
    </xf>
    <xf numFmtId="9" fontId="8" fillId="9" borderId="9" xfId="1" applyNumberFormat="1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9" fontId="8" fillId="9" borderId="8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7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vertical="center"/>
    </xf>
    <xf numFmtId="0" fontId="15" fillId="11" borderId="8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31" fillId="9" borderId="9" xfId="0" applyFon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vertical="center"/>
    </xf>
    <xf numFmtId="0" fontId="13" fillId="10" borderId="0" xfId="0" applyFont="1" applyFill="1" applyAlignment="1">
      <alignment vertical="center"/>
    </xf>
    <xf numFmtId="0" fontId="15" fillId="10" borderId="0" xfId="0" applyFont="1" applyFill="1" applyAlignment="1">
      <alignment vertical="center"/>
    </xf>
    <xf numFmtId="9" fontId="8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6" fillId="10" borderId="8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left" vertical="center"/>
    </xf>
    <xf numFmtId="0" fontId="15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vertical="center"/>
    </xf>
    <xf numFmtId="14" fontId="15" fillId="10" borderId="12" xfId="0" applyNumberFormat="1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33" fillId="3" borderId="2" xfId="0" applyFont="1" applyFill="1" applyBorder="1"/>
    <xf numFmtId="0" fontId="33" fillId="3" borderId="7" xfId="0" applyFont="1" applyFill="1" applyBorder="1" applyAlignment="1">
      <alignment horizontal="center"/>
    </xf>
    <xf numFmtId="165" fontId="33" fillId="3" borderId="5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4" fillId="13" borderId="6" xfId="0" applyFont="1" applyFill="1" applyBorder="1"/>
    <xf numFmtId="0" fontId="34" fillId="13" borderId="7" xfId="0" applyFont="1" applyFill="1" applyBorder="1" applyAlignment="1">
      <alignment horizontal="center" vertical="center"/>
    </xf>
    <xf numFmtId="0" fontId="15" fillId="0" borderId="0" xfId="0" applyFont="1"/>
    <xf numFmtId="165" fontId="15" fillId="0" borderId="0" xfId="1" applyNumberFormat="1" applyFont="1" applyAlignment="1">
      <alignment horizontal="center"/>
    </xf>
    <xf numFmtId="0" fontId="35" fillId="0" borderId="0" xfId="0" applyFont="1"/>
    <xf numFmtId="165" fontId="35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6" fillId="8" borderId="4" xfId="0" applyFont="1" applyFill="1" applyBorder="1" applyAlignment="1">
      <alignment horizontal="left" vertical="center"/>
    </xf>
    <xf numFmtId="0" fontId="30" fillId="8" borderId="2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vertical="center"/>
    </xf>
    <xf numFmtId="165" fontId="26" fillId="8" borderId="4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14" borderId="6" xfId="0" applyFont="1" applyFill="1" applyBorder="1"/>
    <xf numFmtId="166" fontId="2" fillId="14" borderId="7" xfId="0" applyNumberFormat="1" applyFont="1" applyFill="1" applyBorder="1"/>
    <xf numFmtId="0" fontId="2" fillId="14" borderId="8" xfId="0" applyFont="1" applyFill="1" applyBorder="1"/>
    <xf numFmtId="0" fontId="2" fillId="14" borderId="5" xfId="0" applyFont="1" applyFill="1" applyBorder="1"/>
    <xf numFmtId="0" fontId="2" fillId="11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8" fillId="11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3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40" fillId="4" borderId="0" xfId="0" applyFont="1" applyFill="1" applyBorder="1"/>
    <xf numFmtId="164" fontId="41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66" fontId="11" fillId="14" borderId="7" xfId="0" applyNumberFormat="1" applyFont="1" applyFill="1" applyBorder="1"/>
    <xf numFmtId="0" fontId="11" fillId="14" borderId="5" xfId="0" applyFont="1" applyFill="1" applyBorder="1"/>
    <xf numFmtId="0" fontId="10" fillId="4" borderId="4" xfId="0" applyFont="1" applyFill="1" applyBorder="1" applyAlignment="1">
      <alignment horizontal="right"/>
    </xf>
    <xf numFmtId="0" fontId="10" fillId="4" borderId="3" xfId="0" applyFont="1" applyFill="1" applyBorder="1"/>
    <xf numFmtId="0" fontId="11" fillId="0" borderId="1" xfId="0" applyFont="1" applyFill="1" applyBorder="1" applyAlignment="1">
      <alignment vertical="center"/>
    </xf>
    <xf numFmtId="0" fontId="39" fillId="10" borderId="0" xfId="0" applyFont="1" applyFill="1" applyBorder="1" applyAlignment="1">
      <alignment horizontal="right"/>
    </xf>
    <xf numFmtId="0" fontId="39" fillId="10" borderId="0" xfId="0" applyFont="1" applyFill="1" applyBorder="1"/>
    <xf numFmtId="0" fontId="0" fillId="10" borderId="0" xfId="0" applyFill="1" applyBorder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0" borderId="0" xfId="0" applyFont="1"/>
    <xf numFmtId="0" fontId="10" fillId="0" borderId="0" xfId="0" applyFont="1"/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right" vertical="center"/>
    </xf>
    <xf numFmtId="14" fontId="3" fillId="4" borderId="1" xfId="0" applyNumberFormat="1" applyFont="1" applyFill="1" applyBorder="1"/>
    <xf numFmtId="14" fontId="2" fillId="0" borderId="1" xfId="0" applyNumberFormat="1" applyFont="1" applyBorder="1"/>
    <xf numFmtId="14" fontId="6" fillId="4" borderId="1" xfId="0" applyNumberFormat="1" applyFont="1" applyFill="1" applyBorder="1"/>
    <xf numFmtId="0" fontId="2" fillId="0" borderId="0" xfId="0" applyFont="1" applyAlignment="1">
      <alignment horizontal="right"/>
    </xf>
    <xf numFmtId="0" fontId="21" fillId="9" borderId="11" xfId="0" applyFont="1" applyFill="1" applyBorder="1" applyAlignment="1">
      <alignment horizontal="left" vertical="center"/>
    </xf>
    <xf numFmtId="0" fontId="43" fillId="12" borderId="0" xfId="0" applyFont="1" applyFill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Border="1" applyAlignment="1"/>
    <xf numFmtId="0" fontId="37" fillId="4" borderId="0" xfId="0" applyFont="1" applyFill="1" applyAlignment="1">
      <alignment horizontal="center" vertical="center"/>
    </xf>
    <xf numFmtId="0" fontId="33" fillId="3" borderId="6" xfId="0" applyFont="1" applyFill="1" applyBorder="1" applyAlignment="1">
      <alignment horizontal="left" vertical="top" wrapText="1"/>
    </xf>
    <xf numFmtId="0" fontId="33" fillId="3" borderId="8" xfId="0" applyFont="1" applyFill="1" applyBorder="1" applyAlignment="1">
      <alignment horizontal="left" vertical="top" wrapText="1"/>
    </xf>
    <xf numFmtId="0" fontId="8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23" fillId="10" borderId="0" xfId="0" applyFont="1" applyFill="1" applyAlignment="1">
      <alignment vertical="center"/>
    </xf>
    <xf numFmtId="0" fontId="29" fillId="1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top"/>
    </xf>
    <xf numFmtId="0" fontId="3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9" borderId="9" xfId="0" applyFont="1" applyFill="1" applyBorder="1" applyAlignment="1">
      <alignment horizontal="left" wrapText="1"/>
    </xf>
    <xf numFmtId="0" fontId="12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left"/>
    </xf>
    <xf numFmtId="0" fontId="12" fillId="11" borderId="9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 wrapText="1"/>
    </xf>
    <xf numFmtId="0" fontId="36" fillId="8" borderId="8" xfId="0" applyFont="1" applyFill="1" applyBorder="1" applyAlignment="1">
      <alignment horizontal="left" vertical="center" wrapText="1"/>
    </xf>
    <xf numFmtId="0" fontId="36" fillId="8" borderId="12" xfId="0" applyFont="1" applyFill="1" applyBorder="1" applyAlignment="1">
      <alignment horizontal="left" vertical="center" wrapText="1"/>
    </xf>
    <xf numFmtId="9" fontId="8" fillId="11" borderId="12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10" borderId="12" xfId="0" applyFont="1" applyFill="1" applyBorder="1" applyAlignment="1">
      <alignment horizontal="left" vertical="center" wrapText="1"/>
    </xf>
    <xf numFmtId="9" fontId="8" fillId="9" borderId="12" xfId="0" applyNumberFormat="1" applyFont="1" applyFill="1" applyBorder="1" applyAlignment="1">
      <alignment horizontal="left" vertical="top" wrapText="1"/>
    </xf>
    <xf numFmtId="9" fontId="8" fillId="9" borderId="0" xfId="0" applyNumberFormat="1" applyFont="1" applyFill="1" applyBorder="1" applyAlignment="1">
      <alignment horizontal="left" vertical="top" wrapText="1"/>
    </xf>
    <xf numFmtId="9" fontId="8" fillId="11" borderId="0" xfId="0" applyNumberFormat="1" applyFont="1" applyFill="1" applyBorder="1" applyAlignment="1">
      <alignment horizontal="left" vertical="top" wrapText="1"/>
    </xf>
    <xf numFmtId="14" fontId="15" fillId="10" borderId="12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15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8" fillId="10" borderId="0" xfId="0" applyFont="1" applyFill="1" applyAlignment="1">
      <alignment vertical="center"/>
    </xf>
    <xf numFmtId="0" fontId="18" fillId="11" borderId="0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32" fillId="10" borderId="0" xfId="0" applyFont="1" applyFill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/>
  </cellStyles>
  <dxfs count="7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600075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0" sqref="D10"/>
    </sheetView>
  </sheetViews>
  <sheetFormatPr baseColWidth="10" defaultRowHeight="14.25" x14ac:dyDescent="0.2"/>
  <cols>
    <col min="3" max="3" width="14.5" customWidth="1"/>
    <col min="5" max="5" width="14.5" customWidth="1"/>
  </cols>
  <sheetData>
    <row r="1" spans="1:6" ht="21" x14ac:dyDescent="0.2">
      <c r="A1" s="196" t="s">
        <v>325</v>
      </c>
      <c r="B1" s="196"/>
      <c r="C1" s="196"/>
      <c r="D1" s="196"/>
      <c r="E1" s="196"/>
      <c r="F1" s="196"/>
    </row>
    <row r="2" spans="1:6" ht="15" x14ac:dyDescent="0.2">
      <c r="A2" s="192" t="s">
        <v>283</v>
      </c>
      <c r="B2" s="192"/>
      <c r="C2" s="192"/>
      <c r="D2" s="192"/>
      <c r="E2" s="193"/>
      <c r="F2" s="193"/>
    </row>
    <row r="3" spans="1:6" ht="15" x14ac:dyDescent="0.2">
      <c r="A3" s="154" t="s">
        <v>320</v>
      </c>
      <c r="B3" s="154"/>
      <c r="C3" s="154"/>
      <c r="D3" s="154"/>
      <c r="E3" s="150"/>
      <c r="F3" s="150"/>
    </row>
    <row r="4" spans="1:6" ht="21" x14ac:dyDescent="0.3">
      <c r="A4" s="155" t="s">
        <v>326</v>
      </c>
      <c r="B4" s="157"/>
      <c r="C4" s="194" t="s">
        <v>45</v>
      </c>
      <c r="D4" s="195"/>
      <c r="E4" s="195"/>
      <c r="F4" s="195"/>
    </row>
    <row r="5" spans="1:6" x14ac:dyDescent="0.2">
      <c r="A5" s="157"/>
      <c r="B5" s="157"/>
      <c r="C5" s="157"/>
      <c r="D5" s="157"/>
      <c r="E5" s="157"/>
      <c r="F5" s="157"/>
    </row>
    <row r="6" spans="1:6" ht="15" x14ac:dyDescent="0.2">
      <c r="A6" s="158" t="s">
        <v>327</v>
      </c>
      <c r="B6" s="159"/>
      <c r="C6" s="189" t="s">
        <v>321</v>
      </c>
      <c r="D6" s="190"/>
      <c r="E6" s="191" t="s">
        <v>322</v>
      </c>
      <c r="F6" s="190"/>
    </row>
    <row r="7" spans="1:6" ht="21" x14ac:dyDescent="0.35">
      <c r="A7" s="157"/>
      <c r="B7" s="157"/>
      <c r="C7" s="157"/>
      <c r="D7" s="169" t="s">
        <v>46</v>
      </c>
      <c r="E7" s="170" t="s">
        <v>271</v>
      </c>
      <c r="F7" s="171"/>
    </row>
    <row r="8" spans="1:6" ht="20.25" x14ac:dyDescent="0.3">
      <c r="A8" s="157"/>
      <c r="B8" s="157"/>
      <c r="C8" s="157"/>
      <c r="D8" s="161"/>
      <c r="E8" s="161"/>
      <c r="F8" s="160"/>
    </row>
    <row r="9" spans="1:6" ht="15" x14ac:dyDescent="0.2">
      <c r="A9" s="155" t="s">
        <v>328</v>
      </c>
      <c r="B9" s="157"/>
      <c r="C9" s="157"/>
      <c r="D9" s="157"/>
      <c r="E9" s="157"/>
      <c r="F9" s="157"/>
    </row>
    <row r="10" spans="1:6" ht="48" customHeight="1" x14ac:dyDescent="0.2">
      <c r="A10" s="157"/>
      <c r="B10" s="157"/>
      <c r="C10" s="156" t="s">
        <v>324</v>
      </c>
      <c r="D10" s="162">
        <v>1.7</v>
      </c>
      <c r="E10" s="156" t="s">
        <v>323</v>
      </c>
      <c r="F10" s="163">
        <v>2</v>
      </c>
    </row>
    <row r="11" spans="1:6" x14ac:dyDescent="0.2">
      <c r="A11" s="157"/>
      <c r="B11" s="157"/>
      <c r="C11" s="157"/>
      <c r="D11" s="157"/>
      <c r="E11" s="157"/>
      <c r="F11" s="157"/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60"/>
  <sheetViews>
    <sheetView zoomScale="80" zoomScaleNormal="80" workbookViewId="0">
      <pane ySplit="1" topLeftCell="A29" activePane="bottomLeft" state="frozen"/>
      <selection pane="bottomLeft" activeCell="D65" sqref="D65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5" width="10.75" style="172" customWidth="1"/>
    <col min="6" max="6" width="18.25" style="2" bestFit="1" customWidth="1"/>
    <col min="7" max="7" width="10" style="2" bestFit="1" customWidth="1"/>
    <col min="8" max="8" width="10.625" style="2" bestFit="1" customWidth="1"/>
    <col min="9" max="9" width="11.375" style="184" bestFit="1" customWidth="1"/>
    <col min="10" max="10" width="9.625" style="28" bestFit="1" customWidth="1"/>
    <col min="11" max="11" width="7" style="28" bestFit="1" customWidth="1"/>
    <col min="12" max="12" width="7.625" style="29" bestFit="1" customWidth="1"/>
    <col min="13" max="13" width="9.625" style="28" bestFit="1" customWidth="1"/>
    <col min="14" max="14" width="7" style="28" bestFit="1" customWidth="1"/>
    <col min="15" max="15" width="7.625" style="29" bestFit="1" customWidth="1"/>
    <col min="16" max="16" width="11.75" style="174" bestFit="1" customWidth="1"/>
    <col min="17" max="17" width="11.75" style="177" customWidth="1"/>
    <col min="18" max="18" width="13.875" style="177" customWidth="1"/>
    <col min="19" max="19" width="14.125" style="177" bestFit="1" customWidth="1"/>
    <col min="20" max="20" width="14.25" style="177" bestFit="1" customWidth="1"/>
    <col min="21" max="21" width="15.875" style="177" customWidth="1"/>
    <col min="23" max="16384" width="11.25" style="1"/>
  </cols>
  <sheetData>
    <row r="1" spans="1:21" s="3" customFormat="1" ht="15" customHeight="1" x14ac:dyDescent="0.25">
      <c r="A1" s="4" t="s">
        <v>0</v>
      </c>
      <c r="B1" s="166" t="str">
        <f>Settings!D7</f>
        <v>Yersinia</v>
      </c>
      <c r="C1" s="167" t="str">
        <f>Settings!E7</f>
        <v>pseudotuberculosis</v>
      </c>
      <c r="D1" s="46" t="s">
        <v>303</v>
      </c>
      <c r="E1" s="46" t="s">
        <v>304</v>
      </c>
      <c r="F1" s="6" t="s">
        <v>1</v>
      </c>
      <c r="G1" s="6" t="s">
        <v>2</v>
      </c>
      <c r="H1" s="6" t="s">
        <v>14</v>
      </c>
      <c r="I1" s="183" t="s">
        <v>13</v>
      </c>
      <c r="J1" s="6" t="s">
        <v>15</v>
      </c>
      <c r="K1" s="6" t="s">
        <v>16</v>
      </c>
      <c r="L1" s="6" t="s">
        <v>3</v>
      </c>
      <c r="M1" s="6" t="s">
        <v>15</v>
      </c>
      <c r="N1" s="6" t="s">
        <v>16</v>
      </c>
      <c r="O1" s="6" t="s">
        <v>3</v>
      </c>
      <c r="P1" s="173" t="s">
        <v>4</v>
      </c>
      <c r="Q1" s="175" t="s">
        <v>284</v>
      </c>
      <c r="R1" s="176" t="s">
        <v>39</v>
      </c>
      <c r="S1" s="176" t="s">
        <v>5</v>
      </c>
      <c r="T1" s="176" t="s">
        <v>6</v>
      </c>
      <c r="U1" s="176" t="s">
        <v>40</v>
      </c>
    </row>
    <row r="2" spans="1:21" ht="15" customHeight="1" x14ac:dyDescent="0.25">
      <c r="D2" s="172">
        <v>0</v>
      </c>
      <c r="E2" s="172">
        <f t="shared" ref="E2:E60" si="0">D2*S2</f>
        <v>0</v>
      </c>
      <c r="F2" s="28" t="s">
        <v>332</v>
      </c>
      <c r="G2" s="28" t="s">
        <v>333</v>
      </c>
      <c r="H2" s="28" t="s">
        <v>334</v>
      </c>
      <c r="I2" s="31">
        <v>42471</v>
      </c>
      <c r="J2" s="28" t="s">
        <v>46</v>
      </c>
      <c r="K2" s="28" t="s">
        <v>271</v>
      </c>
      <c r="L2" s="29">
        <v>2.4300000000000002</v>
      </c>
      <c r="M2" s="28" t="s">
        <v>46</v>
      </c>
      <c r="N2" s="28" t="s">
        <v>271</v>
      </c>
      <c r="O2" s="29">
        <v>2.4300000000000002</v>
      </c>
      <c r="P2" s="182" t="str">
        <f t="shared" ref="P2:P22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7">
        <f t="shared" ref="Q2:Q22" si="2">1-R2</f>
        <v>1</v>
      </c>
      <c r="R2" s="177">
        <f t="shared" ref="R2:R22" si="3">IF(AND(P2&lt;&gt;"A", S2=0),1,0)</f>
        <v>0</v>
      </c>
      <c r="S2" s="177">
        <f>IF(AND(J2=$B$1,K2=$C$1,L2&gt;=$B$12,P2="A"),1,0)</f>
        <v>1</v>
      </c>
      <c r="T2" s="177">
        <f t="shared" ref="T2:T22" si="4">IF(S2=1,0,1)-R2</f>
        <v>0</v>
      </c>
      <c r="U2" s="177">
        <f t="shared" ref="U2:U22" si="5">IF(AND(P2="A", S2=0),1,0)</f>
        <v>0</v>
      </c>
    </row>
    <row r="3" spans="1:21" ht="15" customHeight="1" x14ac:dyDescent="0.25">
      <c r="A3" s="69" t="s">
        <v>292</v>
      </c>
      <c r="B3" s="124">
        <f>COUNT(Q:Q)</f>
        <v>59</v>
      </c>
      <c r="D3" s="172">
        <v>0</v>
      </c>
      <c r="E3" s="172">
        <f t="shared" si="0"/>
        <v>0</v>
      </c>
      <c r="F3" s="28">
        <v>161005048</v>
      </c>
      <c r="G3" s="28" t="s">
        <v>333</v>
      </c>
      <c r="H3" s="28" t="s">
        <v>334</v>
      </c>
      <c r="I3" s="31">
        <v>42485</v>
      </c>
      <c r="J3" s="28" t="s">
        <v>46</v>
      </c>
      <c r="K3" s="28" t="s">
        <v>271</v>
      </c>
      <c r="L3" s="29">
        <v>2.38</v>
      </c>
      <c r="M3" s="28" t="s">
        <v>46</v>
      </c>
      <c r="N3" s="28" t="s">
        <v>271</v>
      </c>
      <c r="O3" s="29">
        <v>2.35</v>
      </c>
      <c r="P3" s="182" t="str">
        <f t="shared" si="1"/>
        <v>A</v>
      </c>
      <c r="Q3" s="177">
        <f t="shared" si="2"/>
        <v>1</v>
      </c>
      <c r="R3" s="177">
        <f t="shared" si="3"/>
        <v>0</v>
      </c>
      <c r="S3" s="177">
        <f t="shared" ref="S3:S22" si="6">IF(AND(J3=$B$1,K3=$C$1,L3&gt;=$B$12,P3="A"),1,0)</f>
        <v>1</v>
      </c>
      <c r="T3" s="177">
        <f t="shared" si="4"/>
        <v>0</v>
      </c>
      <c r="U3" s="177">
        <f t="shared" si="5"/>
        <v>0</v>
      </c>
    </row>
    <row r="4" spans="1:21" ht="15" customHeight="1" x14ac:dyDescent="0.25">
      <c r="A4" s="120" t="s">
        <v>285</v>
      </c>
      <c r="B4" s="125">
        <f>SUM(Q:Q)</f>
        <v>59</v>
      </c>
      <c r="C4" s="44"/>
      <c r="D4" s="172">
        <v>0</v>
      </c>
      <c r="E4" s="172">
        <f t="shared" si="0"/>
        <v>0</v>
      </c>
      <c r="F4" s="28">
        <v>161008553</v>
      </c>
      <c r="G4" s="28" t="s">
        <v>333</v>
      </c>
      <c r="H4" s="28" t="s">
        <v>334</v>
      </c>
      <c r="I4" s="31">
        <v>42711</v>
      </c>
      <c r="J4" s="28" t="s">
        <v>46</v>
      </c>
      <c r="K4" s="28" t="s">
        <v>271</v>
      </c>
      <c r="L4" s="29">
        <v>2.36</v>
      </c>
      <c r="M4" s="28" t="s">
        <v>46</v>
      </c>
      <c r="N4" s="28" t="s">
        <v>271</v>
      </c>
      <c r="O4" s="29">
        <v>2.2999999999999998</v>
      </c>
      <c r="P4" s="182" t="str">
        <f t="shared" si="1"/>
        <v>A</v>
      </c>
      <c r="Q4" s="177">
        <f t="shared" si="2"/>
        <v>1</v>
      </c>
      <c r="R4" s="177">
        <f t="shared" si="3"/>
        <v>0</v>
      </c>
      <c r="S4" s="177">
        <f t="shared" si="6"/>
        <v>1</v>
      </c>
      <c r="T4" s="177">
        <f t="shared" si="4"/>
        <v>0</v>
      </c>
      <c r="U4" s="177">
        <f t="shared" si="5"/>
        <v>0</v>
      </c>
    </row>
    <row r="5" spans="1:21" ht="15" customHeight="1" x14ac:dyDescent="0.25">
      <c r="A5" s="1" t="s">
        <v>309</v>
      </c>
      <c r="B5" s="129">
        <f>SUM(R:R)</f>
        <v>0</v>
      </c>
      <c r="D5" s="172">
        <v>0</v>
      </c>
      <c r="E5" s="172">
        <f t="shared" si="0"/>
        <v>0</v>
      </c>
      <c r="F5" s="28">
        <v>161009219</v>
      </c>
      <c r="G5" s="28" t="s">
        <v>333</v>
      </c>
      <c r="H5" s="28" t="s">
        <v>334</v>
      </c>
      <c r="I5" s="31">
        <v>42576</v>
      </c>
      <c r="J5" s="28" t="s">
        <v>46</v>
      </c>
      <c r="K5" s="28" t="s">
        <v>271</v>
      </c>
      <c r="L5" s="29">
        <v>2.38</v>
      </c>
      <c r="M5" s="28" t="s">
        <v>46</v>
      </c>
      <c r="N5" s="28" t="s">
        <v>271</v>
      </c>
      <c r="O5" s="29">
        <v>2.34</v>
      </c>
      <c r="P5" s="182" t="str">
        <f t="shared" si="1"/>
        <v>A</v>
      </c>
      <c r="Q5" s="177">
        <f t="shared" si="2"/>
        <v>1</v>
      </c>
      <c r="R5" s="177">
        <f t="shared" si="3"/>
        <v>0</v>
      </c>
      <c r="S5" s="177">
        <f t="shared" si="6"/>
        <v>1</v>
      </c>
      <c r="T5" s="177">
        <f t="shared" si="4"/>
        <v>0</v>
      </c>
      <c r="U5" s="177">
        <f t="shared" si="5"/>
        <v>0</v>
      </c>
    </row>
    <row r="6" spans="1:21" ht="15" customHeight="1" x14ac:dyDescent="0.25">
      <c r="A6" s="1" t="s">
        <v>308</v>
      </c>
      <c r="B6" s="126"/>
      <c r="D6" s="172">
        <v>0</v>
      </c>
      <c r="E6" s="172">
        <f t="shared" si="0"/>
        <v>0</v>
      </c>
      <c r="F6" s="28" t="s">
        <v>335</v>
      </c>
      <c r="G6" s="28" t="s">
        <v>333</v>
      </c>
      <c r="H6" s="28" t="s">
        <v>334</v>
      </c>
      <c r="I6" s="31">
        <v>42751</v>
      </c>
      <c r="J6" s="28" t="s">
        <v>46</v>
      </c>
      <c r="K6" s="28" t="s">
        <v>271</v>
      </c>
      <c r="L6" s="29">
        <v>2.31</v>
      </c>
      <c r="M6" s="28" t="s">
        <v>46</v>
      </c>
      <c r="N6" s="28" t="s">
        <v>271</v>
      </c>
      <c r="O6" s="29">
        <v>2.2799999999999998</v>
      </c>
      <c r="P6" s="182" t="str">
        <f t="shared" si="1"/>
        <v>A</v>
      </c>
      <c r="Q6" s="177">
        <f t="shared" si="2"/>
        <v>1</v>
      </c>
      <c r="R6" s="177">
        <f t="shared" si="3"/>
        <v>0</v>
      </c>
      <c r="S6" s="177">
        <f t="shared" si="6"/>
        <v>1</v>
      </c>
      <c r="T6" s="177">
        <f t="shared" si="4"/>
        <v>0</v>
      </c>
      <c r="U6" s="177">
        <f t="shared" si="5"/>
        <v>0</v>
      </c>
    </row>
    <row r="7" spans="1:21" ht="15" customHeight="1" x14ac:dyDescent="0.25">
      <c r="A7" s="7" t="s">
        <v>8</v>
      </c>
      <c r="B7" s="127">
        <f>SUM(S:S)</f>
        <v>59</v>
      </c>
      <c r="D7" s="172">
        <v>0</v>
      </c>
      <c r="E7" s="172">
        <f t="shared" si="0"/>
        <v>0</v>
      </c>
      <c r="F7" s="28">
        <v>171004779</v>
      </c>
      <c r="G7" s="28" t="s">
        <v>333</v>
      </c>
      <c r="H7" s="28" t="s">
        <v>334</v>
      </c>
      <c r="I7" s="31">
        <v>42920</v>
      </c>
      <c r="J7" s="28" t="s">
        <v>46</v>
      </c>
      <c r="K7" s="28" t="s">
        <v>271</v>
      </c>
      <c r="L7" s="29">
        <v>2.0499999999999998</v>
      </c>
      <c r="M7" s="28" t="s">
        <v>46</v>
      </c>
      <c r="N7" s="28" t="s">
        <v>271</v>
      </c>
      <c r="O7" s="29">
        <v>2.02</v>
      </c>
      <c r="P7" s="182" t="str">
        <f t="shared" si="1"/>
        <v>A</v>
      </c>
      <c r="Q7" s="177">
        <f t="shared" si="2"/>
        <v>1</v>
      </c>
      <c r="R7" s="177">
        <f t="shared" si="3"/>
        <v>0</v>
      </c>
      <c r="S7" s="177">
        <f t="shared" si="6"/>
        <v>1</v>
      </c>
      <c r="T7" s="177">
        <f t="shared" si="4"/>
        <v>0</v>
      </c>
      <c r="U7" s="177">
        <f t="shared" si="5"/>
        <v>0</v>
      </c>
    </row>
    <row r="8" spans="1:21" ht="15" customHeight="1" x14ac:dyDescent="0.25">
      <c r="A8" s="121" t="s">
        <v>40</v>
      </c>
      <c r="B8" s="128">
        <f>SUM(U:U)</f>
        <v>0</v>
      </c>
      <c r="D8" s="172">
        <v>0</v>
      </c>
      <c r="E8" s="172">
        <f t="shared" si="0"/>
        <v>0</v>
      </c>
      <c r="F8" s="28">
        <v>171016205</v>
      </c>
      <c r="G8" s="28" t="s">
        <v>333</v>
      </c>
      <c r="H8" s="28" t="s">
        <v>334</v>
      </c>
      <c r="I8" s="31">
        <v>43070</v>
      </c>
      <c r="J8" s="28" t="s">
        <v>46</v>
      </c>
      <c r="K8" s="28" t="s">
        <v>271</v>
      </c>
      <c r="L8" s="29">
        <v>2.3199999999999998</v>
      </c>
      <c r="M8" s="28" t="s">
        <v>46</v>
      </c>
      <c r="N8" s="28" t="s">
        <v>271</v>
      </c>
      <c r="O8" s="29">
        <v>2.31</v>
      </c>
      <c r="P8" s="182" t="str">
        <f t="shared" si="1"/>
        <v>A</v>
      </c>
      <c r="Q8" s="177">
        <f t="shared" si="2"/>
        <v>1</v>
      </c>
      <c r="R8" s="177">
        <f t="shared" si="3"/>
        <v>0</v>
      </c>
      <c r="S8" s="177">
        <f t="shared" si="6"/>
        <v>1</v>
      </c>
      <c r="T8" s="177">
        <f t="shared" si="4"/>
        <v>0</v>
      </c>
      <c r="U8" s="177">
        <f t="shared" si="5"/>
        <v>0</v>
      </c>
    </row>
    <row r="9" spans="1:21" ht="15" customHeight="1" x14ac:dyDescent="0.25">
      <c r="D9" s="172">
        <v>0</v>
      </c>
      <c r="E9" s="172">
        <f t="shared" si="0"/>
        <v>0</v>
      </c>
      <c r="F9" s="28">
        <v>171016366</v>
      </c>
      <c r="G9" s="28" t="s">
        <v>333</v>
      </c>
      <c r="H9" s="28" t="s">
        <v>334</v>
      </c>
      <c r="I9" s="31">
        <v>43073</v>
      </c>
      <c r="J9" s="28" t="s">
        <v>46</v>
      </c>
      <c r="K9" s="28" t="s">
        <v>271</v>
      </c>
      <c r="L9" s="29">
        <v>2.5099999999999998</v>
      </c>
      <c r="M9" s="28" t="s">
        <v>46</v>
      </c>
      <c r="N9" s="28" t="s">
        <v>271</v>
      </c>
      <c r="O9" s="29">
        <v>2.4700000000000002</v>
      </c>
      <c r="P9" s="182" t="str">
        <f t="shared" si="1"/>
        <v>A</v>
      </c>
      <c r="Q9" s="177">
        <f t="shared" si="2"/>
        <v>1</v>
      </c>
      <c r="R9" s="177">
        <f t="shared" si="3"/>
        <v>0</v>
      </c>
      <c r="S9" s="177">
        <f t="shared" si="6"/>
        <v>1</v>
      </c>
      <c r="T9" s="177">
        <f t="shared" si="4"/>
        <v>0</v>
      </c>
      <c r="U9" s="177">
        <f t="shared" si="5"/>
        <v>0</v>
      </c>
    </row>
    <row r="10" spans="1:21" ht="15" customHeight="1" x14ac:dyDescent="0.25">
      <c r="D10" s="172">
        <v>0</v>
      </c>
      <c r="E10" s="172">
        <f t="shared" si="0"/>
        <v>0</v>
      </c>
      <c r="F10" s="28">
        <v>171016390</v>
      </c>
      <c r="G10" s="28" t="s">
        <v>333</v>
      </c>
      <c r="H10" s="28" t="s">
        <v>334</v>
      </c>
      <c r="I10" s="31">
        <v>42837</v>
      </c>
      <c r="J10" s="28" t="s">
        <v>46</v>
      </c>
      <c r="K10" s="28" t="s">
        <v>271</v>
      </c>
      <c r="L10" s="29">
        <v>2.4700000000000002</v>
      </c>
      <c r="M10" s="28" t="s">
        <v>46</v>
      </c>
      <c r="N10" s="28" t="s">
        <v>271</v>
      </c>
      <c r="O10" s="29">
        <v>2.46</v>
      </c>
      <c r="P10" s="182" t="str">
        <f t="shared" si="1"/>
        <v>A</v>
      </c>
      <c r="Q10" s="177">
        <f t="shared" si="2"/>
        <v>1</v>
      </c>
      <c r="R10" s="177">
        <f t="shared" si="3"/>
        <v>0</v>
      </c>
      <c r="S10" s="177">
        <f t="shared" si="6"/>
        <v>1</v>
      </c>
      <c r="T10" s="177">
        <f t="shared" si="4"/>
        <v>0</v>
      </c>
      <c r="U10" s="177">
        <f t="shared" si="5"/>
        <v>0</v>
      </c>
    </row>
    <row r="11" spans="1:21" ht="15" customHeight="1" x14ac:dyDescent="0.25">
      <c r="D11" s="172">
        <v>0</v>
      </c>
      <c r="E11" s="172">
        <f t="shared" si="0"/>
        <v>0</v>
      </c>
      <c r="F11" s="28">
        <v>171016651</v>
      </c>
      <c r="G11" s="28" t="s">
        <v>333</v>
      </c>
      <c r="H11" s="28" t="s">
        <v>334</v>
      </c>
      <c r="I11" s="31">
        <v>43081</v>
      </c>
      <c r="J11" s="28" t="s">
        <v>46</v>
      </c>
      <c r="K11" s="28" t="s">
        <v>271</v>
      </c>
      <c r="L11" s="29">
        <v>2.39</v>
      </c>
      <c r="M11" s="28" t="s">
        <v>46</v>
      </c>
      <c r="N11" s="28" t="s">
        <v>271</v>
      </c>
      <c r="O11" s="29">
        <v>2.31</v>
      </c>
      <c r="P11" s="182" t="str">
        <f t="shared" si="1"/>
        <v>A</v>
      </c>
      <c r="Q11" s="177">
        <f t="shared" si="2"/>
        <v>1</v>
      </c>
      <c r="R11" s="177">
        <f t="shared" si="3"/>
        <v>0</v>
      </c>
      <c r="S11" s="177">
        <f t="shared" si="6"/>
        <v>1</v>
      </c>
      <c r="T11" s="177">
        <f t="shared" si="4"/>
        <v>0</v>
      </c>
      <c r="U11" s="177">
        <f t="shared" si="5"/>
        <v>0</v>
      </c>
    </row>
    <row r="12" spans="1:21" ht="15" customHeight="1" x14ac:dyDescent="0.25">
      <c r="A12" s="146" t="s">
        <v>315</v>
      </c>
      <c r="B12" s="164">
        <f>Settings!F10</f>
        <v>2</v>
      </c>
      <c r="C12" s="1" t="s">
        <v>316</v>
      </c>
      <c r="D12" s="172">
        <v>0</v>
      </c>
      <c r="E12" s="172">
        <f t="shared" si="0"/>
        <v>0</v>
      </c>
      <c r="F12" s="28">
        <v>171017324</v>
      </c>
      <c r="G12" s="28" t="s">
        <v>333</v>
      </c>
      <c r="H12" s="28" t="s">
        <v>334</v>
      </c>
      <c r="I12" s="31">
        <v>43132</v>
      </c>
      <c r="J12" s="28" t="s">
        <v>46</v>
      </c>
      <c r="K12" s="28" t="s">
        <v>271</v>
      </c>
      <c r="L12" s="29">
        <v>2.2400000000000002</v>
      </c>
      <c r="M12" s="28" t="s">
        <v>46</v>
      </c>
      <c r="N12" s="28" t="s">
        <v>271</v>
      </c>
      <c r="O12" s="29">
        <v>2.15</v>
      </c>
      <c r="P12" s="182" t="str">
        <f t="shared" si="1"/>
        <v>A</v>
      </c>
      <c r="Q12" s="177">
        <f t="shared" si="2"/>
        <v>1</v>
      </c>
      <c r="R12" s="177">
        <f t="shared" si="3"/>
        <v>0</v>
      </c>
      <c r="S12" s="177">
        <f t="shared" si="6"/>
        <v>1</v>
      </c>
      <c r="T12" s="177">
        <f t="shared" si="4"/>
        <v>0</v>
      </c>
      <c r="U12" s="177">
        <f t="shared" si="5"/>
        <v>0</v>
      </c>
    </row>
    <row r="13" spans="1:21" ht="15" customHeight="1" x14ac:dyDescent="0.25">
      <c r="A13" s="148"/>
      <c r="B13" s="165">
        <f>Settings!D10</f>
        <v>1.7</v>
      </c>
      <c r="C13" s="1" t="s">
        <v>317</v>
      </c>
      <c r="D13" s="172">
        <v>0</v>
      </c>
      <c r="E13" s="172">
        <f t="shared" si="0"/>
        <v>0</v>
      </c>
      <c r="F13" s="28">
        <v>181000240</v>
      </c>
      <c r="G13" s="28" t="s">
        <v>333</v>
      </c>
      <c r="H13" s="28" t="s">
        <v>334</v>
      </c>
      <c r="I13" s="31">
        <v>43313</v>
      </c>
      <c r="J13" s="28" t="s">
        <v>46</v>
      </c>
      <c r="K13" s="28" t="s">
        <v>271</v>
      </c>
      <c r="L13" s="29">
        <v>2.35</v>
      </c>
      <c r="M13" s="28" t="s">
        <v>46</v>
      </c>
      <c r="N13" s="28" t="s">
        <v>271</v>
      </c>
      <c r="O13" s="29">
        <v>2.34</v>
      </c>
      <c r="P13" s="182" t="str">
        <f t="shared" si="1"/>
        <v>A</v>
      </c>
      <c r="Q13" s="177">
        <f t="shared" si="2"/>
        <v>1</v>
      </c>
      <c r="R13" s="177">
        <f t="shared" si="3"/>
        <v>0</v>
      </c>
      <c r="S13" s="177">
        <f t="shared" si="6"/>
        <v>1</v>
      </c>
      <c r="T13" s="177">
        <f t="shared" si="4"/>
        <v>0</v>
      </c>
      <c r="U13" s="177">
        <f t="shared" si="5"/>
        <v>0</v>
      </c>
    </row>
    <row r="14" spans="1:21" ht="15" customHeight="1" x14ac:dyDescent="0.25">
      <c r="A14" s="41" t="s">
        <v>330</v>
      </c>
      <c r="B14" s="27"/>
      <c r="D14" s="172">
        <v>0</v>
      </c>
      <c r="E14" s="172">
        <f t="shared" si="0"/>
        <v>0</v>
      </c>
      <c r="F14" s="28">
        <v>181000366</v>
      </c>
      <c r="G14" s="28" t="s">
        <v>333</v>
      </c>
      <c r="H14" s="28" t="s">
        <v>334</v>
      </c>
      <c r="I14" s="31">
        <v>43109</v>
      </c>
      <c r="J14" s="28" t="s">
        <v>46</v>
      </c>
      <c r="K14" s="28" t="s">
        <v>271</v>
      </c>
      <c r="L14" s="29">
        <v>2.5</v>
      </c>
      <c r="M14" s="28" t="s">
        <v>46</v>
      </c>
      <c r="N14" s="28" t="s">
        <v>271</v>
      </c>
      <c r="O14" s="29">
        <v>2.4900000000000002</v>
      </c>
      <c r="P14" s="182" t="str">
        <f t="shared" si="1"/>
        <v>A</v>
      </c>
      <c r="Q14" s="177">
        <f t="shared" si="2"/>
        <v>1</v>
      </c>
      <c r="R14" s="177">
        <f t="shared" si="3"/>
        <v>0</v>
      </c>
      <c r="S14" s="177">
        <f t="shared" si="6"/>
        <v>1</v>
      </c>
      <c r="T14" s="177">
        <f t="shared" si="4"/>
        <v>0</v>
      </c>
      <c r="U14" s="177">
        <f t="shared" si="5"/>
        <v>0</v>
      </c>
    </row>
    <row r="15" spans="1:21" ht="15" customHeight="1" x14ac:dyDescent="0.25">
      <c r="D15" s="172">
        <v>0</v>
      </c>
      <c r="E15" s="172">
        <f t="shared" si="0"/>
        <v>0</v>
      </c>
      <c r="F15" s="28">
        <v>181000622</v>
      </c>
      <c r="G15" s="28" t="s">
        <v>333</v>
      </c>
      <c r="H15" s="28" t="s">
        <v>334</v>
      </c>
      <c r="I15" s="31">
        <v>43115</v>
      </c>
      <c r="J15" s="28" t="s">
        <v>46</v>
      </c>
      <c r="K15" s="28" t="s">
        <v>271</v>
      </c>
      <c r="L15" s="29">
        <v>2.35</v>
      </c>
      <c r="M15" s="28" t="s">
        <v>46</v>
      </c>
      <c r="N15" s="28" t="s">
        <v>271</v>
      </c>
      <c r="O15" s="29">
        <v>2.34</v>
      </c>
      <c r="P15" s="182" t="str">
        <f t="shared" si="1"/>
        <v>A</v>
      </c>
      <c r="Q15" s="177">
        <f t="shared" si="2"/>
        <v>1</v>
      </c>
      <c r="R15" s="177">
        <f t="shared" si="3"/>
        <v>0</v>
      </c>
      <c r="S15" s="177">
        <f t="shared" si="6"/>
        <v>1</v>
      </c>
      <c r="T15" s="177">
        <f t="shared" si="4"/>
        <v>0</v>
      </c>
      <c r="U15" s="177">
        <f t="shared" si="5"/>
        <v>0</v>
      </c>
    </row>
    <row r="16" spans="1:21" ht="15" customHeight="1" x14ac:dyDescent="0.25">
      <c r="D16" s="172">
        <v>0</v>
      </c>
      <c r="E16" s="172">
        <f t="shared" si="0"/>
        <v>0</v>
      </c>
      <c r="F16" s="28">
        <v>181004035</v>
      </c>
      <c r="G16" s="28" t="s">
        <v>333</v>
      </c>
      <c r="H16" s="28" t="s">
        <v>334</v>
      </c>
      <c r="I16" s="31">
        <v>43181</v>
      </c>
      <c r="J16" s="28" t="s">
        <v>46</v>
      </c>
      <c r="K16" s="28" t="s">
        <v>271</v>
      </c>
      <c r="L16" s="29">
        <v>2.4300000000000002</v>
      </c>
      <c r="M16" s="28" t="s">
        <v>46</v>
      </c>
      <c r="N16" s="28" t="s">
        <v>271</v>
      </c>
      <c r="O16" s="29">
        <v>2.4300000000000002</v>
      </c>
      <c r="P16" s="182" t="str">
        <f t="shared" si="1"/>
        <v>A</v>
      </c>
      <c r="Q16" s="177">
        <f t="shared" si="2"/>
        <v>1</v>
      </c>
      <c r="R16" s="177">
        <f t="shared" si="3"/>
        <v>0</v>
      </c>
      <c r="S16" s="177">
        <f t="shared" si="6"/>
        <v>1</v>
      </c>
      <c r="T16" s="177">
        <f t="shared" si="4"/>
        <v>0</v>
      </c>
      <c r="U16" s="177">
        <f t="shared" si="5"/>
        <v>0</v>
      </c>
    </row>
    <row r="17" spans="1:21" ht="15" customHeight="1" x14ac:dyDescent="0.25">
      <c r="D17" s="172">
        <v>0</v>
      </c>
      <c r="E17" s="172">
        <f t="shared" si="0"/>
        <v>0</v>
      </c>
      <c r="F17" s="28">
        <v>181005227</v>
      </c>
      <c r="G17" s="28" t="s">
        <v>333</v>
      </c>
      <c r="H17" s="28" t="s">
        <v>334</v>
      </c>
      <c r="I17" s="31">
        <v>43200</v>
      </c>
      <c r="J17" s="28" t="s">
        <v>46</v>
      </c>
      <c r="K17" s="28" t="s">
        <v>271</v>
      </c>
      <c r="L17" s="29">
        <v>2.17</v>
      </c>
      <c r="M17" s="28" t="s">
        <v>46</v>
      </c>
      <c r="N17" s="28" t="s">
        <v>271</v>
      </c>
      <c r="O17" s="29">
        <v>2.14</v>
      </c>
      <c r="P17" s="182" t="str">
        <f t="shared" si="1"/>
        <v>A</v>
      </c>
      <c r="Q17" s="177">
        <f t="shared" si="2"/>
        <v>1</v>
      </c>
      <c r="R17" s="177">
        <f t="shared" si="3"/>
        <v>0</v>
      </c>
      <c r="S17" s="177">
        <f t="shared" si="6"/>
        <v>1</v>
      </c>
      <c r="T17" s="177">
        <f t="shared" si="4"/>
        <v>0</v>
      </c>
      <c r="U17" s="177">
        <f t="shared" si="5"/>
        <v>0</v>
      </c>
    </row>
    <row r="18" spans="1:21" ht="15" customHeight="1" x14ac:dyDescent="0.25">
      <c r="D18" s="172">
        <v>0</v>
      </c>
      <c r="E18" s="172">
        <f t="shared" si="0"/>
        <v>0</v>
      </c>
      <c r="F18" s="28">
        <v>181005815</v>
      </c>
      <c r="G18" s="28" t="s">
        <v>333</v>
      </c>
      <c r="H18" s="28" t="s">
        <v>334</v>
      </c>
      <c r="I18" s="31" t="s">
        <v>337</v>
      </c>
      <c r="J18" s="28" t="s">
        <v>46</v>
      </c>
      <c r="K18" s="28" t="s">
        <v>271</v>
      </c>
      <c r="L18" s="29">
        <v>2.2799999999999998</v>
      </c>
      <c r="M18" s="28" t="s">
        <v>46</v>
      </c>
      <c r="N18" s="28" t="s">
        <v>271</v>
      </c>
      <c r="O18" s="29">
        <v>2.2599999999999998</v>
      </c>
      <c r="P18" s="182" t="str">
        <f t="shared" si="1"/>
        <v>A</v>
      </c>
      <c r="Q18" s="177">
        <f t="shared" si="2"/>
        <v>1</v>
      </c>
      <c r="R18" s="177">
        <f t="shared" si="3"/>
        <v>0</v>
      </c>
      <c r="S18" s="177">
        <f t="shared" si="6"/>
        <v>1</v>
      </c>
      <c r="T18" s="177">
        <f t="shared" si="4"/>
        <v>0</v>
      </c>
      <c r="U18" s="177">
        <f t="shared" si="5"/>
        <v>0</v>
      </c>
    </row>
    <row r="19" spans="1:21" ht="15" customHeight="1" x14ac:dyDescent="0.25">
      <c r="D19" s="172">
        <v>0</v>
      </c>
      <c r="E19" s="172">
        <f t="shared" si="0"/>
        <v>0</v>
      </c>
      <c r="F19" s="28">
        <v>181006326</v>
      </c>
      <c r="G19" s="28" t="s">
        <v>333</v>
      </c>
      <c r="H19" s="28" t="s">
        <v>334</v>
      </c>
      <c r="I19" s="31">
        <v>43217</v>
      </c>
      <c r="J19" s="28" t="s">
        <v>46</v>
      </c>
      <c r="K19" s="28" t="s">
        <v>271</v>
      </c>
      <c r="L19" s="29">
        <v>2.48</v>
      </c>
      <c r="M19" s="28" t="s">
        <v>46</v>
      </c>
      <c r="N19" s="28" t="s">
        <v>271</v>
      </c>
      <c r="O19" s="29">
        <v>2.4300000000000002</v>
      </c>
      <c r="P19" s="182" t="str">
        <f t="shared" si="1"/>
        <v>A</v>
      </c>
      <c r="Q19" s="177">
        <f t="shared" si="2"/>
        <v>1</v>
      </c>
      <c r="R19" s="177">
        <f t="shared" si="3"/>
        <v>0</v>
      </c>
      <c r="S19" s="177">
        <f t="shared" si="6"/>
        <v>1</v>
      </c>
      <c r="T19" s="177">
        <f t="shared" si="4"/>
        <v>0</v>
      </c>
      <c r="U19" s="177">
        <f t="shared" si="5"/>
        <v>0</v>
      </c>
    </row>
    <row r="20" spans="1:21" ht="15" customHeight="1" x14ac:dyDescent="0.25">
      <c r="D20" s="172">
        <v>0</v>
      </c>
      <c r="E20" s="172">
        <f t="shared" si="0"/>
        <v>0</v>
      </c>
      <c r="F20" s="28">
        <v>181007653</v>
      </c>
      <c r="G20" s="28" t="s">
        <v>333</v>
      </c>
      <c r="H20" s="28" t="s">
        <v>334</v>
      </c>
      <c r="I20" s="31">
        <v>43242</v>
      </c>
      <c r="J20" s="28" t="s">
        <v>46</v>
      </c>
      <c r="K20" s="28" t="s">
        <v>271</v>
      </c>
      <c r="L20" s="29">
        <v>2.4900000000000002</v>
      </c>
      <c r="M20" s="28" t="s">
        <v>46</v>
      </c>
      <c r="N20" s="28" t="s">
        <v>271</v>
      </c>
      <c r="O20" s="29">
        <v>2.44</v>
      </c>
      <c r="P20" s="182" t="str">
        <f t="shared" si="1"/>
        <v>A</v>
      </c>
      <c r="Q20" s="177">
        <f t="shared" si="2"/>
        <v>1</v>
      </c>
      <c r="R20" s="177">
        <f t="shared" si="3"/>
        <v>0</v>
      </c>
      <c r="S20" s="177">
        <f t="shared" si="6"/>
        <v>1</v>
      </c>
      <c r="T20" s="177">
        <f t="shared" si="4"/>
        <v>0</v>
      </c>
      <c r="U20" s="177">
        <f t="shared" si="5"/>
        <v>0</v>
      </c>
    </row>
    <row r="21" spans="1:21" ht="15" customHeight="1" x14ac:dyDescent="0.25">
      <c r="D21" s="172">
        <v>0</v>
      </c>
      <c r="E21" s="172">
        <f t="shared" si="0"/>
        <v>0</v>
      </c>
      <c r="F21" s="28">
        <v>181014871</v>
      </c>
      <c r="G21" s="28" t="s">
        <v>333</v>
      </c>
      <c r="H21" s="28" t="s">
        <v>334</v>
      </c>
      <c r="I21" s="31">
        <v>43444</v>
      </c>
      <c r="J21" s="28" t="s">
        <v>46</v>
      </c>
      <c r="K21" s="28" t="s">
        <v>271</v>
      </c>
      <c r="L21" s="29">
        <v>2.48</v>
      </c>
      <c r="M21" s="28" t="s">
        <v>46</v>
      </c>
      <c r="N21" s="28" t="s">
        <v>271</v>
      </c>
      <c r="O21" s="29">
        <v>2.46</v>
      </c>
      <c r="P21" s="182" t="str">
        <f t="shared" si="1"/>
        <v>A</v>
      </c>
      <c r="Q21" s="177">
        <f t="shared" si="2"/>
        <v>1</v>
      </c>
      <c r="R21" s="177">
        <f t="shared" si="3"/>
        <v>0</v>
      </c>
      <c r="S21" s="177">
        <f t="shared" si="6"/>
        <v>1</v>
      </c>
      <c r="T21" s="177">
        <f t="shared" si="4"/>
        <v>0</v>
      </c>
      <c r="U21" s="177">
        <f t="shared" si="5"/>
        <v>0</v>
      </c>
    </row>
    <row r="22" spans="1:21" ht="15" customHeight="1" x14ac:dyDescent="0.25">
      <c r="D22" s="172">
        <v>0</v>
      </c>
      <c r="E22" s="172">
        <f t="shared" si="0"/>
        <v>0</v>
      </c>
      <c r="F22" s="28">
        <v>25743</v>
      </c>
      <c r="G22" s="28" t="s">
        <v>338</v>
      </c>
      <c r="H22" s="28" t="s">
        <v>339</v>
      </c>
      <c r="I22" s="31" t="s">
        <v>340</v>
      </c>
      <c r="J22" s="28" t="s">
        <v>46</v>
      </c>
      <c r="K22" s="28" t="s">
        <v>271</v>
      </c>
      <c r="L22" s="29">
        <v>2.78</v>
      </c>
      <c r="M22" s="28" t="s">
        <v>46</v>
      </c>
      <c r="N22" s="28" t="s">
        <v>271</v>
      </c>
      <c r="O22" s="29">
        <v>2.68</v>
      </c>
      <c r="P22" s="182" t="str">
        <f t="shared" si="1"/>
        <v>A</v>
      </c>
      <c r="Q22" s="177">
        <f t="shared" si="2"/>
        <v>1</v>
      </c>
      <c r="R22" s="177">
        <f t="shared" si="3"/>
        <v>0</v>
      </c>
      <c r="S22" s="177">
        <f t="shared" si="6"/>
        <v>1</v>
      </c>
      <c r="T22" s="177">
        <f t="shared" si="4"/>
        <v>0</v>
      </c>
      <c r="U22" s="177">
        <f t="shared" si="5"/>
        <v>0</v>
      </c>
    </row>
    <row r="23" spans="1:21" ht="15" customHeight="1" x14ac:dyDescent="0.25">
      <c r="D23" s="172">
        <v>0</v>
      </c>
      <c r="E23" s="172">
        <f t="shared" si="0"/>
        <v>0</v>
      </c>
      <c r="F23" s="28">
        <v>25858</v>
      </c>
      <c r="G23" s="28" t="s">
        <v>338</v>
      </c>
      <c r="H23" s="28" t="s">
        <v>339</v>
      </c>
      <c r="I23" s="31" t="s">
        <v>341</v>
      </c>
      <c r="J23" s="28" t="s">
        <v>46</v>
      </c>
      <c r="K23" s="28" t="s">
        <v>271</v>
      </c>
      <c r="L23" s="29">
        <v>2.76</v>
      </c>
      <c r="M23" s="28" t="s">
        <v>46</v>
      </c>
      <c r="N23" s="28" t="s">
        <v>271</v>
      </c>
      <c r="O23" s="29">
        <v>2.63</v>
      </c>
      <c r="P23" s="182" t="str">
        <f t="shared" ref="P23:P58" si="7">IF(OR(AND(L23&gt;=$B$12,O23&lt;$B$13),AND(J23=M23,K23=N23,L23&gt;=$B$12,O23&gt;=$B$12),AND(J23=M23,L23&gt;=$B$12,O23&lt;$B$12,O23&gt;=$B$13)),"A",IF(OR(AND(L23&lt;$B$12,O23&lt;$B$13),AND(J23=M23,OR(K23&lt;&gt;N23,K23=N23),L23&gt;=$B$13,O23&gt;=$B$13)),"B",
IF(AND(J23&lt;&gt;M23,L23&gt;=$B$13,O23&gt;=$B$13),"C",0)))</f>
        <v>A</v>
      </c>
      <c r="Q23" s="177">
        <f t="shared" ref="Q23:Q58" si="8">1-R23</f>
        <v>1</v>
      </c>
      <c r="R23" s="177">
        <f t="shared" ref="R23:R58" si="9">IF(AND(P23&lt;&gt;"A", S23=0),1,0)</f>
        <v>0</v>
      </c>
      <c r="S23" s="177">
        <f t="shared" ref="S23:S58" si="10">IF(AND(J23=$B$1,K23=$C$1,L23&gt;=$B$12,P23="A"),1,0)</f>
        <v>1</v>
      </c>
      <c r="T23" s="177">
        <f t="shared" ref="T23:T58" si="11">IF(S23=1,0,1)-R23</f>
        <v>0</v>
      </c>
      <c r="U23" s="177">
        <f t="shared" ref="U23:U58" si="12">IF(AND(P23="A", S23=0),1,0)</f>
        <v>0</v>
      </c>
    </row>
    <row r="24" spans="1:21" ht="15" customHeight="1" x14ac:dyDescent="0.25">
      <c r="A24" s="69" t="s">
        <v>293</v>
      </c>
      <c r="B24" s="119">
        <f>B4</f>
        <v>59</v>
      </c>
      <c r="D24" s="172">
        <v>0</v>
      </c>
      <c r="E24" s="172">
        <f t="shared" si="0"/>
        <v>0</v>
      </c>
      <c r="F24" s="28">
        <v>27705</v>
      </c>
      <c r="G24" s="28" t="s">
        <v>338</v>
      </c>
      <c r="H24" s="28" t="s">
        <v>339</v>
      </c>
      <c r="I24" s="31" t="s">
        <v>342</v>
      </c>
      <c r="J24" s="28" t="s">
        <v>46</v>
      </c>
      <c r="K24" s="28" t="s">
        <v>271</v>
      </c>
      <c r="L24" s="29">
        <v>2.71</v>
      </c>
      <c r="M24" s="28" t="s">
        <v>46</v>
      </c>
      <c r="N24" s="28" t="s">
        <v>271</v>
      </c>
      <c r="O24" s="29">
        <v>2.64</v>
      </c>
      <c r="P24" s="182" t="str">
        <f t="shared" si="7"/>
        <v>A</v>
      </c>
      <c r="Q24" s="177">
        <f t="shared" si="8"/>
        <v>1</v>
      </c>
      <c r="R24" s="177">
        <f t="shared" si="9"/>
        <v>0</v>
      </c>
      <c r="S24" s="177">
        <f t="shared" si="10"/>
        <v>1</v>
      </c>
      <c r="T24" s="177">
        <f t="shared" si="11"/>
        <v>0</v>
      </c>
      <c r="U24" s="177">
        <f t="shared" si="12"/>
        <v>0</v>
      </c>
    </row>
    <row r="25" spans="1:21" ht="15" customHeight="1" x14ac:dyDescent="0.25">
      <c r="A25" s="80" t="s">
        <v>299</v>
      </c>
      <c r="B25" s="100">
        <f>B7</f>
        <v>59</v>
      </c>
      <c r="D25" s="172">
        <v>0</v>
      </c>
      <c r="E25" s="172">
        <f t="shared" si="0"/>
        <v>0</v>
      </c>
      <c r="F25" s="28">
        <v>27707</v>
      </c>
      <c r="G25" s="28" t="s">
        <v>338</v>
      </c>
      <c r="H25" s="28" t="s">
        <v>339</v>
      </c>
      <c r="I25" s="31" t="s">
        <v>343</v>
      </c>
      <c r="J25" s="28" t="s">
        <v>46</v>
      </c>
      <c r="K25" s="28" t="s">
        <v>271</v>
      </c>
      <c r="L25" s="29">
        <v>2.78</v>
      </c>
      <c r="M25" s="28" t="s">
        <v>46</v>
      </c>
      <c r="N25" s="28" t="s">
        <v>271</v>
      </c>
      <c r="O25" s="29">
        <v>2.64</v>
      </c>
      <c r="P25" s="182" t="str">
        <f t="shared" si="7"/>
        <v>A</v>
      </c>
      <c r="Q25" s="177">
        <f t="shared" si="8"/>
        <v>1</v>
      </c>
      <c r="R25" s="177">
        <f t="shared" si="9"/>
        <v>0</v>
      </c>
      <c r="S25" s="177">
        <f t="shared" si="10"/>
        <v>1</v>
      </c>
      <c r="T25" s="177">
        <f t="shared" si="11"/>
        <v>0</v>
      </c>
      <c r="U25" s="177">
        <f t="shared" si="12"/>
        <v>0</v>
      </c>
    </row>
    <row r="26" spans="1:21" ht="15" customHeight="1" x14ac:dyDescent="0.25">
      <c r="A26" s="84" t="s">
        <v>301</v>
      </c>
      <c r="B26" s="99">
        <f>B8</f>
        <v>0</v>
      </c>
      <c r="D26" s="172">
        <v>0</v>
      </c>
      <c r="E26" s="172">
        <f t="shared" si="0"/>
        <v>0</v>
      </c>
      <c r="F26" s="28">
        <v>28819</v>
      </c>
      <c r="G26" s="28" t="s">
        <v>338</v>
      </c>
      <c r="H26" s="28" t="s">
        <v>339</v>
      </c>
      <c r="I26" s="31" t="s">
        <v>344</v>
      </c>
      <c r="J26" s="28" t="s">
        <v>46</v>
      </c>
      <c r="K26" s="28" t="s">
        <v>271</v>
      </c>
      <c r="L26" s="29">
        <v>2.7</v>
      </c>
      <c r="M26" s="28" t="s">
        <v>46</v>
      </c>
      <c r="N26" s="28" t="s">
        <v>271</v>
      </c>
      <c r="O26" s="29">
        <v>2.67</v>
      </c>
      <c r="P26" s="182" t="str">
        <f t="shared" si="7"/>
        <v>A</v>
      </c>
      <c r="Q26" s="177">
        <f t="shared" si="8"/>
        <v>1</v>
      </c>
      <c r="R26" s="177">
        <f t="shared" si="9"/>
        <v>0</v>
      </c>
      <c r="S26" s="177">
        <f t="shared" si="10"/>
        <v>1</v>
      </c>
      <c r="T26" s="177">
        <f t="shared" si="11"/>
        <v>0</v>
      </c>
      <c r="U26" s="177">
        <f t="shared" si="12"/>
        <v>0</v>
      </c>
    </row>
    <row r="27" spans="1:21" ht="15" customHeight="1" x14ac:dyDescent="0.25">
      <c r="D27" s="172">
        <v>0</v>
      </c>
      <c r="E27" s="172">
        <f t="shared" si="0"/>
        <v>0</v>
      </c>
      <c r="F27" s="28">
        <v>28928</v>
      </c>
      <c r="G27" s="28" t="s">
        <v>338</v>
      </c>
      <c r="H27" s="28" t="s">
        <v>339</v>
      </c>
      <c r="I27" s="31" t="s">
        <v>345</v>
      </c>
      <c r="J27" s="28" t="s">
        <v>46</v>
      </c>
      <c r="K27" s="28" t="s">
        <v>271</v>
      </c>
      <c r="L27" s="29">
        <v>2.73</v>
      </c>
      <c r="M27" s="28" t="s">
        <v>46</v>
      </c>
      <c r="N27" s="28" t="s">
        <v>271</v>
      </c>
      <c r="O27" s="29">
        <v>2.66</v>
      </c>
      <c r="P27" s="182" t="str">
        <f t="shared" si="7"/>
        <v>A</v>
      </c>
      <c r="Q27" s="177">
        <f t="shared" si="8"/>
        <v>1</v>
      </c>
      <c r="R27" s="177">
        <f t="shared" si="9"/>
        <v>0</v>
      </c>
      <c r="S27" s="177">
        <f t="shared" si="10"/>
        <v>1</v>
      </c>
      <c r="T27" s="177">
        <f t="shared" si="11"/>
        <v>0</v>
      </c>
      <c r="U27" s="177">
        <f t="shared" si="12"/>
        <v>0</v>
      </c>
    </row>
    <row r="28" spans="1:21" ht="15" customHeight="1" x14ac:dyDescent="0.25">
      <c r="A28" s="1" t="s">
        <v>311</v>
      </c>
      <c r="B28" s="44">
        <f>B5/B3</f>
        <v>0</v>
      </c>
      <c r="D28" s="172">
        <v>0</v>
      </c>
      <c r="E28" s="172">
        <f t="shared" si="0"/>
        <v>0</v>
      </c>
      <c r="F28" s="28">
        <v>29490</v>
      </c>
      <c r="G28" s="28" t="s">
        <v>338</v>
      </c>
      <c r="H28" s="28" t="s">
        <v>339</v>
      </c>
      <c r="I28" s="31" t="s">
        <v>346</v>
      </c>
      <c r="J28" s="28" t="s">
        <v>46</v>
      </c>
      <c r="K28" s="28" t="s">
        <v>271</v>
      </c>
      <c r="L28" s="29">
        <v>2.83</v>
      </c>
      <c r="M28" s="28" t="s">
        <v>46</v>
      </c>
      <c r="N28" s="28" t="s">
        <v>271</v>
      </c>
      <c r="O28" s="29">
        <v>2.64</v>
      </c>
      <c r="P28" s="182" t="str">
        <f t="shared" si="7"/>
        <v>A</v>
      </c>
      <c r="Q28" s="177">
        <f t="shared" si="8"/>
        <v>1</v>
      </c>
      <c r="R28" s="177">
        <f t="shared" si="9"/>
        <v>0</v>
      </c>
      <c r="S28" s="177">
        <f t="shared" si="10"/>
        <v>1</v>
      </c>
      <c r="T28" s="177">
        <f t="shared" si="11"/>
        <v>0</v>
      </c>
      <c r="U28" s="177">
        <f t="shared" si="12"/>
        <v>0</v>
      </c>
    </row>
    <row r="29" spans="1:21" ht="15" customHeight="1" x14ac:dyDescent="0.25">
      <c r="A29" s="135" t="s">
        <v>312</v>
      </c>
      <c r="B29" s="136">
        <f>B8/B4</f>
        <v>0</v>
      </c>
      <c r="D29" s="172">
        <v>0</v>
      </c>
      <c r="E29" s="172">
        <f t="shared" si="0"/>
        <v>0</v>
      </c>
      <c r="F29" s="28">
        <v>29827</v>
      </c>
      <c r="G29" s="28" t="s">
        <v>338</v>
      </c>
      <c r="H29" s="28" t="s">
        <v>339</v>
      </c>
      <c r="I29" s="31" t="s">
        <v>347</v>
      </c>
      <c r="J29" s="28" t="s">
        <v>46</v>
      </c>
      <c r="K29" s="28" t="s">
        <v>271</v>
      </c>
      <c r="L29" s="29">
        <v>2.83</v>
      </c>
      <c r="M29" s="28" t="s">
        <v>46</v>
      </c>
      <c r="N29" s="28" t="s">
        <v>271</v>
      </c>
      <c r="O29" s="29">
        <v>2.62</v>
      </c>
      <c r="P29" s="182" t="str">
        <f t="shared" si="7"/>
        <v>A</v>
      </c>
      <c r="Q29" s="177">
        <f t="shared" si="8"/>
        <v>1</v>
      </c>
      <c r="R29" s="177">
        <f t="shared" si="9"/>
        <v>0</v>
      </c>
      <c r="S29" s="177">
        <f t="shared" si="10"/>
        <v>1</v>
      </c>
      <c r="T29" s="177">
        <f t="shared" si="11"/>
        <v>0</v>
      </c>
      <c r="U29" s="177">
        <f t="shared" si="12"/>
        <v>0</v>
      </c>
    </row>
    <row r="30" spans="1:21" ht="15" customHeight="1" x14ac:dyDescent="0.25">
      <c r="D30" s="172">
        <v>0</v>
      </c>
      <c r="E30" s="172">
        <f t="shared" si="0"/>
        <v>0</v>
      </c>
      <c r="F30" s="28">
        <v>9</v>
      </c>
      <c r="G30" s="28" t="s">
        <v>333</v>
      </c>
      <c r="H30" s="28" t="s">
        <v>348</v>
      </c>
      <c r="I30" s="31" t="s">
        <v>349</v>
      </c>
      <c r="J30" s="28" t="s">
        <v>46</v>
      </c>
      <c r="K30" s="28" t="s">
        <v>271</v>
      </c>
      <c r="L30" s="29">
        <v>2.73</v>
      </c>
      <c r="M30" s="28" t="s">
        <v>46</v>
      </c>
      <c r="N30" s="28" t="s">
        <v>271</v>
      </c>
      <c r="O30" s="29">
        <v>2.63</v>
      </c>
      <c r="P30" s="182" t="str">
        <f t="shared" si="7"/>
        <v>A</v>
      </c>
      <c r="Q30" s="177">
        <f t="shared" si="8"/>
        <v>1</v>
      </c>
      <c r="R30" s="177">
        <f t="shared" si="9"/>
        <v>0</v>
      </c>
      <c r="S30" s="177">
        <f t="shared" si="10"/>
        <v>1</v>
      </c>
      <c r="T30" s="177">
        <f t="shared" si="11"/>
        <v>0</v>
      </c>
      <c r="U30" s="177">
        <f t="shared" si="12"/>
        <v>0</v>
      </c>
    </row>
    <row r="31" spans="1:21" ht="15" customHeight="1" x14ac:dyDescent="0.25">
      <c r="D31" s="172">
        <v>0</v>
      </c>
      <c r="E31" s="172">
        <f t="shared" si="0"/>
        <v>0</v>
      </c>
      <c r="F31" s="28" t="s">
        <v>350</v>
      </c>
      <c r="G31" s="28" t="s">
        <v>351</v>
      </c>
      <c r="H31" s="28" t="s">
        <v>339</v>
      </c>
      <c r="I31" s="31" t="s">
        <v>352</v>
      </c>
      <c r="J31" s="28" t="s">
        <v>46</v>
      </c>
      <c r="K31" s="28" t="s">
        <v>271</v>
      </c>
      <c r="L31" s="29">
        <v>2.57</v>
      </c>
      <c r="M31" s="28" t="s">
        <v>46</v>
      </c>
      <c r="N31" s="28" t="s">
        <v>271</v>
      </c>
      <c r="O31" s="29">
        <v>2.56</v>
      </c>
      <c r="P31" s="182" t="str">
        <f t="shared" si="7"/>
        <v>A</v>
      </c>
      <c r="Q31" s="177">
        <f t="shared" si="8"/>
        <v>1</v>
      </c>
      <c r="R31" s="177">
        <f t="shared" si="9"/>
        <v>0</v>
      </c>
      <c r="S31" s="177">
        <f t="shared" si="10"/>
        <v>1</v>
      </c>
      <c r="T31" s="177">
        <f t="shared" si="11"/>
        <v>0</v>
      </c>
      <c r="U31" s="177">
        <f t="shared" si="12"/>
        <v>0</v>
      </c>
    </row>
    <row r="32" spans="1:21" ht="15" customHeight="1" x14ac:dyDescent="0.25">
      <c r="D32" s="172">
        <v>0</v>
      </c>
      <c r="E32" s="172">
        <f t="shared" si="0"/>
        <v>0</v>
      </c>
      <c r="F32" s="28" t="s">
        <v>353</v>
      </c>
      <c r="G32" s="28" t="s">
        <v>354</v>
      </c>
      <c r="H32" s="28" t="s">
        <v>339</v>
      </c>
      <c r="I32" s="31" t="s">
        <v>355</v>
      </c>
      <c r="J32" s="28" t="s">
        <v>46</v>
      </c>
      <c r="K32" s="28" t="s">
        <v>271</v>
      </c>
      <c r="L32" s="29">
        <v>2.44</v>
      </c>
      <c r="M32" s="28" t="s">
        <v>46</v>
      </c>
      <c r="N32" s="28" t="s">
        <v>271</v>
      </c>
      <c r="O32" s="29">
        <v>2.4</v>
      </c>
      <c r="P32" s="182" t="str">
        <f t="shared" si="7"/>
        <v>A</v>
      </c>
      <c r="Q32" s="177">
        <f t="shared" si="8"/>
        <v>1</v>
      </c>
      <c r="R32" s="177">
        <f t="shared" si="9"/>
        <v>0</v>
      </c>
      <c r="S32" s="177">
        <f t="shared" si="10"/>
        <v>1</v>
      </c>
      <c r="T32" s="177">
        <f t="shared" si="11"/>
        <v>0</v>
      </c>
      <c r="U32" s="177">
        <f t="shared" si="12"/>
        <v>0</v>
      </c>
    </row>
    <row r="33" spans="4:21" ht="15" customHeight="1" x14ac:dyDescent="0.25">
      <c r="D33" s="172">
        <v>1</v>
      </c>
      <c r="E33" s="172">
        <f t="shared" si="0"/>
        <v>1</v>
      </c>
      <c r="F33" s="28" t="s">
        <v>356</v>
      </c>
      <c r="G33" s="28" t="s">
        <v>357</v>
      </c>
      <c r="H33" s="28" t="s">
        <v>334</v>
      </c>
      <c r="I33" s="31">
        <v>41305</v>
      </c>
      <c r="J33" s="28" t="s">
        <v>46</v>
      </c>
      <c r="K33" s="28" t="s">
        <v>271</v>
      </c>
      <c r="L33" s="29">
        <v>2.4500000000000002</v>
      </c>
      <c r="M33" s="28" t="s">
        <v>46</v>
      </c>
      <c r="N33" s="28" t="s">
        <v>271</v>
      </c>
      <c r="O33" s="29">
        <v>2.44</v>
      </c>
      <c r="P33" s="182" t="str">
        <f t="shared" si="7"/>
        <v>A</v>
      </c>
      <c r="Q33" s="177">
        <f t="shared" si="8"/>
        <v>1</v>
      </c>
      <c r="R33" s="177">
        <f t="shared" si="9"/>
        <v>0</v>
      </c>
      <c r="S33" s="177">
        <f t="shared" si="10"/>
        <v>1</v>
      </c>
      <c r="T33" s="177">
        <f t="shared" si="11"/>
        <v>0</v>
      </c>
      <c r="U33" s="177">
        <f t="shared" si="12"/>
        <v>0</v>
      </c>
    </row>
    <row r="34" spans="4:21" ht="15" customHeight="1" x14ac:dyDescent="0.25">
      <c r="D34" s="172">
        <v>0</v>
      </c>
      <c r="E34" s="172">
        <f t="shared" si="0"/>
        <v>0</v>
      </c>
      <c r="F34" s="28" t="s">
        <v>358</v>
      </c>
      <c r="G34" s="28" t="s">
        <v>359</v>
      </c>
      <c r="H34" s="28" t="s">
        <v>339</v>
      </c>
      <c r="I34" s="31" t="s">
        <v>360</v>
      </c>
      <c r="J34" s="28" t="s">
        <v>46</v>
      </c>
      <c r="K34" s="28" t="s">
        <v>271</v>
      </c>
      <c r="L34" s="29">
        <v>2.67</v>
      </c>
      <c r="M34" s="28" t="s">
        <v>46</v>
      </c>
      <c r="N34" s="28" t="s">
        <v>271</v>
      </c>
      <c r="O34" s="29">
        <v>2.65</v>
      </c>
      <c r="P34" s="182" t="str">
        <f t="shared" si="7"/>
        <v>A</v>
      </c>
      <c r="Q34" s="177">
        <f t="shared" si="8"/>
        <v>1</v>
      </c>
      <c r="R34" s="177">
        <f t="shared" si="9"/>
        <v>0</v>
      </c>
      <c r="S34" s="177">
        <f t="shared" si="10"/>
        <v>1</v>
      </c>
      <c r="T34" s="177">
        <f t="shared" si="11"/>
        <v>0</v>
      </c>
      <c r="U34" s="177">
        <f t="shared" si="12"/>
        <v>0</v>
      </c>
    </row>
    <row r="35" spans="4:21" ht="15" customHeight="1" x14ac:dyDescent="0.25">
      <c r="D35" s="172">
        <v>1</v>
      </c>
      <c r="E35" s="172">
        <f t="shared" si="0"/>
        <v>1</v>
      </c>
      <c r="F35" s="28" t="s">
        <v>361</v>
      </c>
      <c r="G35" s="28" t="s">
        <v>359</v>
      </c>
      <c r="H35" s="28" t="s">
        <v>334</v>
      </c>
      <c r="I35" s="31">
        <v>41513</v>
      </c>
      <c r="J35" s="28" t="s">
        <v>46</v>
      </c>
      <c r="K35" s="28" t="s">
        <v>271</v>
      </c>
      <c r="L35" s="29">
        <v>2.44</v>
      </c>
      <c r="M35" s="28" t="s">
        <v>46</v>
      </c>
      <c r="N35" s="28" t="s">
        <v>271</v>
      </c>
      <c r="O35" s="29">
        <v>2.41</v>
      </c>
      <c r="P35" s="182" t="str">
        <f t="shared" si="7"/>
        <v>A</v>
      </c>
      <c r="Q35" s="177">
        <f t="shared" si="8"/>
        <v>1</v>
      </c>
      <c r="R35" s="177">
        <f t="shared" si="9"/>
        <v>0</v>
      </c>
      <c r="S35" s="177">
        <f t="shared" si="10"/>
        <v>1</v>
      </c>
      <c r="T35" s="177">
        <f t="shared" si="11"/>
        <v>0</v>
      </c>
      <c r="U35" s="177">
        <f t="shared" si="12"/>
        <v>0</v>
      </c>
    </row>
    <row r="36" spans="4:21" ht="15" customHeight="1" x14ac:dyDescent="0.25">
      <c r="D36" s="172">
        <v>0</v>
      </c>
      <c r="E36" s="172">
        <f t="shared" si="0"/>
        <v>0</v>
      </c>
      <c r="F36" s="28" t="s">
        <v>362</v>
      </c>
      <c r="G36" s="28" t="s">
        <v>359</v>
      </c>
      <c r="H36" s="28" t="s">
        <v>339</v>
      </c>
      <c r="I36" s="31" t="s">
        <v>363</v>
      </c>
      <c r="J36" s="28" t="s">
        <v>46</v>
      </c>
      <c r="K36" s="28" t="s">
        <v>271</v>
      </c>
      <c r="L36" s="29">
        <v>2.69</v>
      </c>
      <c r="M36" s="28" t="s">
        <v>46</v>
      </c>
      <c r="N36" s="28" t="s">
        <v>271</v>
      </c>
      <c r="O36" s="29">
        <v>2.63</v>
      </c>
      <c r="P36" s="182" t="str">
        <f t="shared" si="7"/>
        <v>A</v>
      </c>
      <c r="Q36" s="177">
        <f t="shared" si="8"/>
        <v>1</v>
      </c>
      <c r="R36" s="177">
        <f t="shared" si="9"/>
        <v>0</v>
      </c>
      <c r="S36" s="177">
        <f t="shared" si="10"/>
        <v>1</v>
      </c>
      <c r="T36" s="177">
        <f t="shared" si="11"/>
        <v>0</v>
      </c>
      <c r="U36" s="177">
        <f t="shared" si="12"/>
        <v>0</v>
      </c>
    </row>
    <row r="37" spans="4:21" ht="15" customHeight="1" x14ac:dyDescent="0.25">
      <c r="D37" s="172">
        <v>1</v>
      </c>
      <c r="E37" s="172">
        <f t="shared" si="0"/>
        <v>1</v>
      </c>
      <c r="F37" s="28" t="s">
        <v>364</v>
      </c>
      <c r="G37" s="28" t="s">
        <v>359</v>
      </c>
      <c r="H37" s="28" t="s">
        <v>334</v>
      </c>
      <c r="I37" s="31">
        <v>41283</v>
      </c>
      <c r="J37" s="28" t="s">
        <v>46</v>
      </c>
      <c r="K37" s="28" t="s">
        <v>271</v>
      </c>
      <c r="L37" s="29">
        <v>2.39</v>
      </c>
      <c r="M37" s="28" t="s">
        <v>46</v>
      </c>
      <c r="N37" s="28" t="s">
        <v>271</v>
      </c>
      <c r="O37" s="29">
        <v>2.37</v>
      </c>
      <c r="P37" s="182" t="str">
        <f t="shared" si="7"/>
        <v>A</v>
      </c>
      <c r="Q37" s="177">
        <f t="shared" si="8"/>
        <v>1</v>
      </c>
      <c r="R37" s="177">
        <f t="shared" si="9"/>
        <v>0</v>
      </c>
      <c r="S37" s="177">
        <f t="shared" si="10"/>
        <v>1</v>
      </c>
      <c r="T37" s="177">
        <f t="shared" si="11"/>
        <v>0</v>
      </c>
      <c r="U37" s="177">
        <f t="shared" si="12"/>
        <v>0</v>
      </c>
    </row>
    <row r="38" spans="4:21" ht="15" customHeight="1" x14ac:dyDescent="0.25">
      <c r="D38" s="172">
        <v>0</v>
      </c>
      <c r="E38" s="172">
        <f t="shared" si="0"/>
        <v>0</v>
      </c>
      <c r="F38" s="28" t="s">
        <v>365</v>
      </c>
      <c r="G38" s="28" t="s">
        <v>359</v>
      </c>
      <c r="H38" s="28" t="s">
        <v>339</v>
      </c>
      <c r="I38" s="31" t="s">
        <v>366</v>
      </c>
      <c r="J38" s="28" t="s">
        <v>46</v>
      </c>
      <c r="K38" s="28" t="s">
        <v>271</v>
      </c>
      <c r="L38" s="29">
        <v>2.68</v>
      </c>
      <c r="M38" s="28" t="s">
        <v>46</v>
      </c>
      <c r="N38" s="28" t="s">
        <v>271</v>
      </c>
      <c r="O38" s="29">
        <v>2.57</v>
      </c>
      <c r="P38" s="182" t="str">
        <f t="shared" si="7"/>
        <v>A</v>
      </c>
      <c r="Q38" s="177">
        <f t="shared" si="8"/>
        <v>1</v>
      </c>
      <c r="R38" s="177">
        <f t="shared" si="9"/>
        <v>0</v>
      </c>
      <c r="S38" s="177">
        <f t="shared" si="10"/>
        <v>1</v>
      </c>
      <c r="T38" s="177">
        <f t="shared" si="11"/>
        <v>0</v>
      </c>
      <c r="U38" s="177">
        <f t="shared" si="12"/>
        <v>0</v>
      </c>
    </row>
    <row r="39" spans="4:21" ht="15" customHeight="1" x14ac:dyDescent="0.25">
      <c r="D39" s="172">
        <v>1</v>
      </c>
      <c r="E39" s="172">
        <f t="shared" si="0"/>
        <v>1</v>
      </c>
      <c r="F39" s="28" t="s">
        <v>367</v>
      </c>
      <c r="G39" s="28" t="s">
        <v>359</v>
      </c>
      <c r="H39" s="28" t="s">
        <v>334</v>
      </c>
      <c r="I39" s="31">
        <v>41513</v>
      </c>
      <c r="J39" s="28" t="s">
        <v>46</v>
      </c>
      <c r="K39" s="28" t="s">
        <v>271</v>
      </c>
      <c r="L39" s="29">
        <v>2.4700000000000002</v>
      </c>
      <c r="M39" s="28" t="s">
        <v>46</v>
      </c>
      <c r="N39" s="28" t="s">
        <v>271</v>
      </c>
      <c r="O39" s="29">
        <v>2.46</v>
      </c>
      <c r="P39" s="182" t="str">
        <f t="shared" si="7"/>
        <v>A</v>
      </c>
      <c r="Q39" s="177">
        <f t="shared" si="8"/>
        <v>1</v>
      </c>
      <c r="R39" s="177">
        <f t="shared" si="9"/>
        <v>0</v>
      </c>
      <c r="S39" s="177">
        <f t="shared" si="10"/>
        <v>1</v>
      </c>
      <c r="T39" s="177">
        <f t="shared" si="11"/>
        <v>0</v>
      </c>
      <c r="U39" s="177">
        <f t="shared" si="12"/>
        <v>0</v>
      </c>
    </row>
    <row r="40" spans="4:21" ht="15" customHeight="1" x14ac:dyDescent="0.25">
      <c r="D40" s="172">
        <v>1</v>
      </c>
      <c r="E40" s="172">
        <f t="shared" si="0"/>
        <v>1</v>
      </c>
      <c r="F40" s="28" t="s">
        <v>116</v>
      </c>
      <c r="G40" s="28" t="s">
        <v>359</v>
      </c>
      <c r="H40" s="28" t="s">
        <v>334</v>
      </c>
      <c r="I40" s="31">
        <v>42726</v>
      </c>
      <c r="J40" s="28" t="s">
        <v>46</v>
      </c>
      <c r="K40" s="28" t="s">
        <v>271</v>
      </c>
      <c r="L40" s="29">
        <v>2.34</v>
      </c>
      <c r="M40" s="28" t="s">
        <v>46</v>
      </c>
      <c r="N40" s="28" t="s">
        <v>271</v>
      </c>
      <c r="O40" s="29">
        <v>2.34</v>
      </c>
      <c r="P40" s="182" t="str">
        <f t="shared" si="7"/>
        <v>A</v>
      </c>
      <c r="Q40" s="177">
        <f t="shared" si="8"/>
        <v>1</v>
      </c>
      <c r="R40" s="177">
        <f t="shared" si="9"/>
        <v>0</v>
      </c>
      <c r="S40" s="177">
        <f t="shared" si="10"/>
        <v>1</v>
      </c>
      <c r="T40" s="177">
        <f t="shared" si="11"/>
        <v>0</v>
      </c>
      <c r="U40" s="177">
        <f t="shared" si="12"/>
        <v>0</v>
      </c>
    </row>
    <row r="41" spans="4:21" ht="15" customHeight="1" x14ac:dyDescent="0.25">
      <c r="D41" s="172">
        <v>1</v>
      </c>
      <c r="E41" s="172">
        <f t="shared" si="0"/>
        <v>1</v>
      </c>
      <c r="F41" s="28" t="s">
        <v>117</v>
      </c>
      <c r="G41" s="28" t="s">
        <v>359</v>
      </c>
      <c r="H41" s="28" t="s">
        <v>368</v>
      </c>
      <c r="I41" s="31">
        <v>42775</v>
      </c>
      <c r="J41" s="28" t="s">
        <v>46</v>
      </c>
      <c r="K41" s="28" t="s">
        <v>271</v>
      </c>
      <c r="L41" s="29">
        <v>2.56</v>
      </c>
      <c r="M41" s="28" t="s">
        <v>46</v>
      </c>
      <c r="N41" s="28" t="s">
        <v>271</v>
      </c>
      <c r="O41" s="29">
        <v>2.5299999999999998</v>
      </c>
      <c r="P41" s="182" t="str">
        <f t="shared" si="7"/>
        <v>A</v>
      </c>
      <c r="Q41" s="177">
        <f t="shared" si="8"/>
        <v>1</v>
      </c>
      <c r="R41" s="177">
        <f t="shared" si="9"/>
        <v>0</v>
      </c>
      <c r="S41" s="177">
        <f t="shared" si="10"/>
        <v>1</v>
      </c>
      <c r="T41" s="177">
        <f t="shared" si="11"/>
        <v>0</v>
      </c>
      <c r="U41" s="177">
        <f t="shared" si="12"/>
        <v>0</v>
      </c>
    </row>
    <row r="42" spans="4:21" ht="15" customHeight="1" x14ac:dyDescent="0.25">
      <c r="D42" s="172">
        <v>0</v>
      </c>
      <c r="E42" s="172">
        <f t="shared" si="0"/>
        <v>0</v>
      </c>
      <c r="F42" s="28" t="s">
        <v>369</v>
      </c>
      <c r="G42" s="28" t="s">
        <v>359</v>
      </c>
      <c r="H42" s="28" t="s">
        <v>339</v>
      </c>
      <c r="I42" s="31" t="s">
        <v>370</v>
      </c>
      <c r="J42" s="28" t="s">
        <v>46</v>
      </c>
      <c r="K42" s="28" t="s">
        <v>271</v>
      </c>
      <c r="L42" s="29">
        <v>2.7</v>
      </c>
      <c r="M42" s="28" t="s">
        <v>46</v>
      </c>
      <c r="N42" s="28" t="s">
        <v>271</v>
      </c>
      <c r="O42" s="29">
        <v>2.65</v>
      </c>
      <c r="P42" s="182" t="str">
        <f t="shared" si="7"/>
        <v>A</v>
      </c>
      <c r="Q42" s="177">
        <f t="shared" si="8"/>
        <v>1</v>
      </c>
      <c r="R42" s="177">
        <f t="shared" si="9"/>
        <v>0</v>
      </c>
      <c r="S42" s="177">
        <f t="shared" si="10"/>
        <v>1</v>
      </c>
      <c r="T42" s="177">
        <f t="shared" si="11"/>
        <v>0</v>
      </c>
      <c r="U42" s="177">
        <f t="shared" si="12"/>
        <v>0</v>
      </c>
    </row>
    <row r="43" spans="4:21" ht="15" customHeight="1" x14ac:dyDescent="0.25">
      <c r="D43" s="172">
        <v>0</v>
      </c>
      <c r="E43" s="172">
        <f t="shared" si="0"/>
        <v>0</v>
      </c>
      <c r="F43" s="28" t="s">
        <v>371</v>
      </c>
      <c r="G43" s="28" t="s">
        <v>372</v>
      </c>
      <c r="H43" s="28" t="s">
        <v>339</v>
      </c>
      <c r="I43" s="31" t="s">
        <v>373</v>
      </c>
      <c r="J43" s="28" t="s">
        <v>46</v>
      </c>
      <c r="K43" s="28" t="s">
        <v>271</v>
      </c>
      <c r="L43" s="29">
        <v>2.64</v>
      </c>
      <c r="M43" s="28" t="s">
        <v>46</v>
      </c>
      <c r="N43" s="28" t="s">
        <v>271</v>
      </c>
      <c r="O43" s="29">
        <v>2.64</v>
      </c>
      <c r="P43" s="182" t="str">
        <f t="shared" si="7"/>
        <v>A</v>
      </c>
      <c r="Q43" s="177">
        <f t="shared" si="8"/>
        <v>1</v>
      </c>
      <c r="R43" s="177">
        <f t="shared" si="9"/>
        <v>0</v>
      </c>
      <c r="S43" s="177">
        <f t="shared" si="10"/>
        <v>1</v>
      </c>
      <c r="T43" s="177">
        <f t="shared" si="11"/>
        <v>0</v>
      </c>
      <c r="U43" s="177">
        <f t="shared" si="12"/>
        <v>0</v>
      </c>
    </row>
    <row r="44" spans="4:21" ht="15" customHeight="1" x14ac:dyDescent="0.25">
      <c r="D44" s="172">
        <v>0</v>
      </c>
      <c r="E44" s="172">
        <f t="shared" si="0"/>
        <v>0</v>
      </c>
      <c r="F44" s="28" t="s">
        <v>374</v>
      </c>
      <c r="G44" s="28" t="s">
        <v>333</v>
      </c>
      <c r="H44" s="28" t="s">
        <v>339</v>
      </c>
      <c r="I44" s="31" t="s">
        <v>375</v>
      </c>
      <c r="J44" s="28" t="s">
        <v>46</v>
      </c>
      <c r="K44" s="28" t="s">
        <v>271</v>
      </c>
      <c r="L44" s="29">
        <v>2.63</v>
      </c>
      <c r="M44" s="28" t="s">
        <v>46</v>
      </c>
      <c r="N44" s="28" t="s">
        <v>271</v>
      </c>
      <c r="O44" s="29">
        <v>2.4500000000000002</v>
      </c>
      <c r="P44" s="182" t="str">
        <f t="shared" si="7"/>
        <v>A</v>
      </c>
      <c r="Q44" s="177">
        <f t="shared" si="8"/>
        <v>1</v>
      </c>
      <c r="R44" s="177">
        <f t="shared" si="9"/>
        <v>0</v>
      </c>
      <c r="S44" s="177">
        <f t="shared" si="10"/>
        <v>1</v>
      </c>
      <c r="T44" s="177">
        <f t="shared" si="11"/>
        <v>0</v>
      </c>
      <c r="U44" s="177">
        <f t="shared" si="12"/>
        <v>0</v>
      </c>
    </row>
    <row r="45" spans="4:21" ht="15" customHeight="1" x14ac:dyDescent="0.25">
      <c r="D45" s="172">
        <v>0</v>
      </c>
      <c r="E45" s="172">
        <f t="shared" si="0"/>
        <v>0</v>
      </c>
      <c r="F45" s="28" t="s">
        <v>376</v>
      </c>
      <c r="G45" s="28" t="s">
        <v>333</v>
      </c>
      <c r="H45" s="28" t="s">
        <v>339</v>
      </c>
      <c r="I45" s="31" t="s">
        <v>377</v>
      </c>
      <c r="J45" s="28" t="s">
        <v>46</v>
      </c>
      <c r="K45" s="28" t="s">
        <v>271</v>
      </c>
      <c r="L45" s="29">
        <v>2.64</v>
      </c>
      <c r="M45" s="28" t="s">
        <v>46</v>
      </c>
      <c r="N45" s="28" t="s">
        <v>271</v>
      </c>
      <c r="O45" s="29">
        <v>2.59</v>
      </c>
      <c r="P45" s="182" t="str">
        <f t="shared" si="7"/>
        <v>A</v>
      </c>
      <c r="Q45" s="177">
        <f t="shared" si="8"/>
        <v>1</v>
      </c>
      <c r="R45" s="177">
        <f t="shared" si="9"/>
        <v>0</v>
      </c>
      <c r="S45" s="177">
        <f t="shared" si="10"/>
        <v>1</v>
      </c>
      <c r="T45" s="177">
        <f t="shared" si="11"/>
        <v>0</v>
      </c>
      <c r="U45" s="177">
        <f t="shared" si="12"/>
        <v>0</v>
      </c>
    </row>
    <row r="46" spans="4:21" ht="15" customHeight="1" x14ac:dyDescent="0.25">
      <c r="D46" s="172">
        <v>0</v>
      </c>
      <c r="E46" s="172">
        <f t="shared" si="0"/>
        <v>0</v>
      </c>
      <c r="F46" s="28" t="s">
        <v>378</v>
      </c>
      <c r="G46" s="28" t="s">
        <v>379</v>
      </c>
      <c r="H46" s="28" t="s">
        <v>339</v>
      </c>
      <c r="I46" s="31" t="s">
        <v>380</v>
      </c>
      <c r="J46" s="28" t="s">
        <v>46</v>
      </c>
      <c r="K46" s="28" t="s">
        <v>271</v>
      </c>
      <c r="L46" s="29">
        <v>2.56</v>
      </c>
      <c r="M46" s="28" t="s">
        <v>46</v>
      </c>
      <c r="N46" s="28" t="s">
        <v>271</v>
      </c>
      <c r="O46" s="29">
        <v>2.44</v>
      </c>
      <c r="P46" s="182" t="str">
        <f t="shared" si="7"/>
        <v>A</v>
      </c>
      <c r="Q46" s="177">
        <f t="shared" si="8"/>
        <v>1</v>
      </c>
      <c r="R46" s="177">
        <f t="shared" si="9"/>
        <v>0</v>
      </c>
      <c r="S46" s="177">
        <f t="shared" si="10"/>
        <v>1</v>
      </c>
      <c r="T46" s="177">
        <f t="shared" si="11"/>
        <v>0</v>
      </c>
      <c r="U46" s="177">
        <f t="shared" si="12"/>
        <v>0</v>
      </c>
    </row>
    <row r="47" spans="4:21" ht="15" customHeight="1" x14ac:dyDescent="0.25">
      <c r="D47" s="172">
        <v>1</v>
      </c>
      <c r="E47" s="172">
        <f t="shared" si="0"/>
        <v>1</v>
      </c>
      <c r="F47" s="28" t="s">
        <v>118</v>
      </c>
      <c r="G47" s="28" t="s">
        <v>379</v>
      </c>
      <c r="H47" s="28" t="s">
        <v>334</v>
      </c>
      <c r="I47" s="31">
        <v>41513</v>
      </c>
      <c r="J47" s="28" t="s">
        <v>46</v>
      </c>
      <c r="K47" s="28" t="s">
        <v>271</v>
      </c>
      <c r="L47" s="29">
        <v>2.4</v>
      </c>
      <c r="M47" s="28" t="s">
        <v>46</v>
      </c>
      <c r="N47" s="28" t="s">
        <v>271</v>
      </c>
      <c r="O47" s="29">
        <v>2.4</v>
      </c>
      <c r="P47" s="182" t="str">
        <f t="shared" si="7"/>
        <v>A</v>
      </c>
      <c r="Q47" s="177">
        <f t="shared" si="8"/>
        <v>1</v>
      </c>
      <c r="R47" s="177">
        <f t="shared" si="9"/>
        <v>0</v>
      </c>
      <c r="S47" s="177">
        <f t="shared" si="10"/>
        <v>1</v>
      </c>
      <c r="T47" s="177">
        <f t="shared" si="11"/>
        <v>0</v>
      </c>
      <c r="U47" s="177">
        <f t="shared" si="12"/>
        <v>0</v>
      </c>
    </row>
    <row r="48" spans="4:21" ht="15" customHeight="1" x14ac:dyDescent="0.25">
      <c r="D48" s="172">
        <v>1</v>
      </c>
      <c r="E48" s="172">
        <f t="shared" si="0"/>
        <v>1</v>
      </c>
      <c r="F48" s="28" t="s">
        <v>119</v>
      </c>
      <c r="G48" s="28" t="s">
        <v>372</v>
      </c>
      <c r="H48" s="28" t="s">
        <v>334</v>
      </c>
      <c r="I48" s="31">
        <v>41290</v>
      </c>
      <c r="J48" s="28" t="s">
        <v>46</v>
      </c>
      <c r="K48" s="28" t="s">
        <v>271</v>
      </c>
      <c r="L48" s="29">
        <v>2.4300000000000002</v>
      </c>
      <c r="M48" s="28" t="s">
        <v>46</v>
      </c>
      <c r="N48" s="28" t="s">
        <v>271</v>
      </c>
      <c r="O48" s="29">
        <v>2.38</v>
      </c>
      <c r="P48" s="182" t="str">
        <f t="shared" si="7"/>
        <v>A</v>
      </c>
      <c r="Q48" s="177">
        <f t="shared" si="8"/>
        <v>1</v>
      </c>
      <c r="R48" s="177">
        <f t="shared" si="9"/>
        <v>0</v>
      </c>
      <c r="S48" s="177">
        <f t="shared" si="10"/>
        <v>1</v>
      </c>
      <c r="T48" s="177">
        <f t="shared" si="11"/>
        <v>0</v>
      </c>
      <c r="U48" s="177">
        <f t="shared" si="12"/>
        <v>0</v>
      </c>
    </row>
    <row r="49" spans="3:21" ht="15" customHeight="1" x14ac:dyDescent="0.25">
      <c r="D49" s="172">
        <v>1</v>
      </c>
      <c r="E49" s="172">
        <f t="shared" si="0"/>
        <v>1</v>
      </c>
      <c r="F49" s="28" t="s">
        <v>120</v>
      </c>
      <c r="G49" s="28" t="s">
        <v>357</v>
      </c>
      <c r="H49" s="28" t="s">
        <v>334</v>
      </c>
      <c r="I49" s="31">
        <v>41290</v>
      </c>
      <c r="J49" s="28" t="s">
        <v>46</v>
      </c>
      <c r="K49" s="28" t="s">
        <v>271</v>
      </c>
      <c r="L49" s="29">
        <v>2.5099999999999998</v>
      </c>
      <c r="M49" s="28" t="s">
        <v>46</v>
      </c>
      <c r="N49" s="28" t="s">
        <v>271</v>
      </c>
      <c r="O49" s="29">
        <v>2.4700000000000002</v>
      </c>
      <c r="P49" s="182" t="str">
        <f t="shared" si="7"/>
        <v>A</v>
      </c>
      <c r="Q49" s="177">
        <f t="shared" si="8"/>
        <v>1</v>
      </c>
      <c r="R49" s="177">
        <f t="shared" si="9"/>
        <v>0</v>
      </c>
      <c r="S49" s="177">
        <f t="shared" si="10"/>
        <v>1</v>
      </c>
      <c r="T49" s="177">
        <f t="shared" si="11"/>
        <v>0</v>
      </c>
      <c r="U49" s="177">
        <f t="shared" si="12"/>
        <v>0</v>
      </c>
    </row>
    <row r="50" spans="3:21" ht="15" customHeight="1" x14ac:dyDescent="0.25">
      <c r="D50" s="172">
        <v>1</v>
      </c>
      <c r="E50" s="172">
        <f t="shared" si="0"/>
        <v>1</v>
      </c>
      <c r="F50" s="28" t="s">
        <v>123</v>
      </c>
      <c r="G50" s="28" t="s">
        <v>359</v>
      </c>
      <c r="H50" s="28" t="s">
        <v>334</v>
      </c>
      <c r="I50" s="31">
        <v>41290</v>
      </c>
      <c r="J50" s="28" t="s">
        <v>46</v>
      </c>
      <c r="K50" s="28" t="s">
        <v>271</v>
      </c>
      <c r="L50" s="29">
        <v>2.5299999999999998</v>
      </c>
      <c r="M50" s="28" t="s">
        <v>46</v>
      </c>
      <c r="N50" s="28" t="s">
        <v>271</v>
      </c>
      <c r="O50" s="29">
        <v>2.5299999999999998</v>
      </c>
      <c r="P50" s="182" t="str">
        <f t="shared" si="7"/>
        <v>A</v>
      </c>
      <c r="Q50" s="177">
        <f t="shared" si="8"/>
        <v>1</v>
      </c>
      <c r="R50" s="177">
        <f t="shared" si="9"/>
        <v>0</v>
      </c>
      <c r="S50" s="177">
        <f t="shared" si="10"/>
        <v>1</v>
      </c>
      <c r="T50" s="177">
        <f t="shared" si="11"/>
        <v>0</v>
      </c>
      <c r="U50" s="177">
        <f t="shared" si="12"/>
        <v>0</v>
      </c>
    </row>
    <row r="51" spans="3:21" ht="15" customHeight="1" x14ac:dyDescent="0.25">
      <c r="D51" s="172">
        <v>1</v>
      </c>
      <c r="E51" s="172">
        <f t="shared" si="0"/>
        <v>1</v>
      </c>
      <c r="F51" s="28" t="s">
        <v>124</v>
      </c>
      <c r="G51" s="28" t="s">
        <v>359</v>
      </c>
      <c r="H51" s="28" t="s">
        <v>334</v>
      </c>
      <c r="I51" s="31">
        <v>41290</v>
      </c>
      <c r="J51" s="28" t="s">
        <v>46</v>
      </c>
      <c r="K51" s="28" t="s">
        <v>271</v>
      </c>
      <c r="L51" s="29">
        <v>2.4900000000000002</v>
      </c>
      <c r="M51" s="28" t="s">
        <v>46</v>
      </c>
      <c r="N51" s="28" t="s">
        <v>271</v>
      </c>
      <c r="O51" s="29">
        <v>2.4700000000000002</v>
      </c>
      <c r="P51" s="182" t="str">
        <f t="shared" si="7"/>
        <v>A</v>
      </c>
      <c r="Q51" s="177">
        <f t="shared" si="8"/>
        <v>1</v>
      </c>
      <c r="R51" s="177">
        <f t="shared" si="9"/>
        <v>0</v>
      </c>
      <c r="S51" s="177">
        <f t="shared" si="10"/>
        <v>1</v>
      </c>
      <c r="T51" s="177">
        <f t="shared" si="11"/>
        <v>0</v>
      </c>
      <c r="U51" s="177">
        <f t="shared" si="12"/>
        <v>0</v>
      </c>
    </row>
    <row r="52" spans="3:21" ht="15" customHeight="1" x14ac:dyDescent="0.25">
      <c r="D52" s="172">
        <v>1</v>
      </c>
      <c r="E52" s="172">
        <f t="shared" si="0"/>
        <v>1</v>
      </c>
      <c r="F52" s="2" t="s">
        <v>127</v>
      </c>
      <c r="G52" s="2" t="s">
        <v>359</v>
      </c>
      <c r="H52" s="2" t="s">
        <v>334</v>
      </c>
      <c r="I52" s="31">
        <v>41283</v>
      </c>
      <c r="J52" s="28" t="s">
        <v>46</v>
      </c>
      <c r="K52" s="28" t="s">
        <v>271</v>
      </c>
      <c r="L52" s="29">
        <v>2.4300000000000002</v>
      </c>
      <c r="M52" s="28" t="s">
        <v>46</v>
      </c>
      <c r="N52" s="28" t="s">
        <v>271</v>
      </c>
      <c r="O52" s="29">
        <v>2.41</v>
      </c>
      <c r="P52" s="182" t="str">
        <f t="shared" si="7"/>
        <v>A</v>
      </c>
      <c r="Q52" s="177">
        <f t="shared" si="8"/>
        <v>1</v>
      </c>
      <c r="R52" s="177">
        <f t="shared" si="9"/>
        <v>0</v>
      </c>
      <c r="S52" s="177">
        <f t="shared" si="10"/>
        <v>1</v>
      </c>
      <c r="T52" s="177">
        <f t="shared" si="11"/>
        <v>0</v>
      </c>
      <c r="U52" s="177">
        <f t="shared" si="12"/>
        <v>0</v>
      </c>
    </row>
    <row r="53" spans="3:21" ht="15" customHeight="1" x14ac:dyDescent="0.25">
      <c r="D53" s="172">
        <v>1</v>
      </c>
      <c r="E53" s="172">
        <f t="shared" si="0"/>
        <v>1</v>
      </c>
      <c r="F53" s="2" t="s">
        <v>128</v>
      </c>
      <c r="G53" s="2" t="s">
        <v>357</v>
      </c>
      <c r="H53" s="2" t="s">
        <v>334</v>
      </c>
      <c r="I53" s="31">
        <v>41305</v>
      </c>
      <c r="J53" s="28" t="s">
        <v>46</v>
      </c>
      <c r="K53" s="28" t="s">
        <v>271</v>
      </c>
      <c r="L53" s="29">
        <v>2.5099999999999998</v>
      </c>
      <c r="M53" s="28" t="s">
        <v>46</v>
      </c>
      <c r="N53" s="28" t="s">
        <v>271</v>
      </c>
      <c r="O53" s="29">
        <v>2.5099999999999998</v>
      </c>
      <c r="P53" s="182" t="str">
        <f t="shared" si="7"/>
        <v>A</v>
      </c>
      <c r="Q53" s="177">
        <f t="shared" si="8"/>
        <v>1</v>
      </c>
      <c r="R53" s="177">
        <f t="shared" si="9"/>
        <v>0</v>
      </c>
      <c r="S53" s="177">
        <f t="shared" si="10"/>
        <v>1</v>
      </c>
      <c r="T53" s="177">
        <f t="shared" si="11"/>
        <v>0</v>
      </c>
      <c r="U53" s="177">
        <f t="shared" si="12"/>
        <v>0</v>
      </c>
    </row>
    <row r="54" spans="3:21" ht="15" customHeight="1" x14ac:dyDescent="0.25">
      <c r="D54" s="172">
        <v>1</v>
      </c>
      <c r="E54" s="172">
        <f t="shared" si="0"/>
        <v>1</v>
      </c>
      <c r="F54" s="2" t="s">
        <v>129</v>
      </c>
      <c r="G54" s="2" t="s">
        <v>357</v>
      </c>
      <c r="H54" s="2" t="s">
        <v>334</v>
      </c>
      <c r="I54" s="31">
        <v>41509</v>
      </c>
      <c r="J54" s="28" t="s">
        <v>46</v>
      </c>
      <c r="K54" s="28" t="s">
        <v>271</v>
      </c>
      <c r="L54" s="29">
        <v>2.4</v>
      </c>
      <c r="M54" s="28" t="s">
        <v>46</v>
      </c>
      <c r="N54" s="28" t="s">
        <v>271</v>
      </c>
      <c r="O54" s="29">
        <v>2.39</v>
      </c>
      <c r="P54" s="182" t="str">
        <f t="shared" si="7"/>
        <v>A</v>
      </c>
      <c r="Q54" s="177">
        <f t="shared" si="8"/>
        <v>1</v>
      </c>
      <c r="R54" s="177">
        <f t="shared" si="9"/>
        <v>0</v>
      </c>
      <c r="S54" s="177">
        <f t="shared" si="10"/>
        <v>1</v>
      </c>
      <c r="T54" s="177">
        <f t="shared" si="11"/>
        <v>0</v>
      </c>
      <c r="U54" s="177">
        <f t="shared" si="12"/>
        <v>0</v>
      </c>
    </row>
    <row r="55" spans="3:21" ht="15" customHeight="1" x14ac:dyDescent="0.25">
      <c r="D55" s="172">
        <v>1</v>
      </c>
      <c r="E55" s="172">
        <f t="shared" si="0"/>
        <v>1</v>
      </c>
      <c r="F55" s="2" t="s">
        <v>130</v>
      </c>
      <c r="G55" s="2" t="s">
        <v>357</v>
      </c>
      <c r="H55" s="2" t="s">
        <v>334</v>
      </c>
      <c r="I55" s="31">
        <v>41509</v>
      </c>
      <c r="J55" s="28" t="s">
        <v>46</v>
      </c>
      <c r="K55" s="28" t="s">
        <v>271</v>
      </c>
      <c r="L55" s="29">
        <v>2.48</v>
      </c>
      <c r="M55" s="28" t="s">
        <v>46</v>
      </c>
      <c r="N55" s="28" t="s">
        <v>271</v>
      </c>
      <c r="O55" s="29">
        <v>2.44</v>
      </c>
      <c r="P55" s="182" t="str">
        <f t="shared" si="7"/>
        <v>A</v>
      </c>
      <c r="Q55" s="177">
        <f t="shared" si="8"/>
        <v>1</v>
      </c>
      <c r="R55" s="177">
        <f t="shared" si="9"/>
        <v>0</v>
      </c>
      <c r="S55" s="177">
        <f t="shared" si="10"/>
        <v>1</v>
      </c>
      <c r="T55" s="177">
        <f t="shared" si="11"/>
        <v>0</v>
      </c>
      <c r="U55" s="177">
        <f t="shared" si="12"/>
        <v>0</v>
      </c>
    </row>
    <row r="56" spans="3:21" ht="15" customHeight="1" x14ac:dyDescent="0.25">
      <c r="D56" s="172">
        <v>0</v>
      </c>
      <c r="E56" s="172">
        <f t="shared" si="0"/>
        <v>0</v>
      </c>
      <c r="F56" s="2" t="s">
        <v>381</v>
      </c>
      <c r="G56" s="2" t="s">
        <v>382</v>
      </c>
      <c r="H56" s="2" t="s">
        <v>383</v>
      </c>
      <c r="I56" s="184" t="s">
        <v>384</v>
      </c>
      <c r="J56" s="28" t="s">
        <v>46</v>
      </c>
      <c r="K56" s="28" t="s">
        <v>271</v>
      </c>
      <c r="L56" s="29">
        <v>2.69</v>
      </c>
      <c r="M56" s="28" t="s">
        <v>46</v>
      </c>
      <c r="N56" s="28" t="s">
        <v>271</v>
      </c>
      <c r="O56" s="29">
        <v>2.67</v>
      </c>
      <c r="P56" s="182" t="str">
        <f t="shared" si="7"/>
        <v>A</v>
      </c>
      <c r="Q56" s="177">
        <f t="shared" si="8"/>
        <v>1</v>
      </c>
      <c r="R56" s="177">
        <f t="shared" si="9"/>
        <v>0</v>
      </c>
      <c r="S56" s="177">
        <f t="shared" si="10"/>
        <v>1</v>
      </c>
      <c r="T56" s="177">
        <f t="shared" si="11"/>
        <v>0</v>
      </c>
      <c r="U56" s="177">
        <f t="shared" si="12"/>
        <v>0</v>
      </c>
    </row>
    <row r="57" spans="3:21" ht="15" customHeight="1" x14ac:dyDescent="0.25">
      <c r="D57" s="172">
        <v>0</v>
      </c>
      <c r="E57" s="172">
        <f t="shared" si="0"/>
        <v>0</v>
      </c>
      <c r="F57" s="2" t="s">
        <v>385</v>
      </c>
      <c r="G57" s="2" t="s">
        <v>338</v>
      </c>
      <c r="H57" s="2" t="s">
        <v>339</v>
      </c>
      <c r="I57" s="184" t="s">
        <v>386</v>
      </c>
      <c r="J57" s="28" t="s">
        <v>46</v>
      </c>
      <c r="K57" s="28" t="s">
        <v>271</v>
      </c>
      <c r="L57" s="29">
        <v>2.83</v>
      </c>
      <c r="M57" s="28" t="s">
        <v>46</v>
      </c>
      <c r="N57" s="28" t="s">
        <v>271</v>
      </c>
      <c r="O57" s="29">
        <v>2.7</v>
      </c>
      <c r="P57" s="182" t="str">
        <f t="shared" si="7"/>
        <v>A</v>
      </c>
      <c r="Q57" s="177">
        <f t="shared" si="8"/>
        <v>1</v>
      </c>
      <c r="R57" s="177">
        <f t="shared" si="9"/>
        <v>0</v>
      </c>
      <c r="S57" s="177">
        <f t="shared" si="10"/>
        <v>1</v>
      </c>
      <c r="T57" s="177">
        <f t="shared" si="11"/>
        <v>0</v>
      </c>
      <c r="U57" s="177">
        <f t="shared" si="12"/>
        <v>0</v>
      </c>
    </row>
    <row r="58" spans="3:21" ht="15" customHeight="1" x14ac:dyDescent="0.25">
      <c r="D58" s="172">
        <v>0</v>
      </c>
      <c r="E58" s="172">
        <f t="shared" si="0"/>
        <v>0</v>
      </c>
      <c r="F58" s="2" t="s">
        <v>387</v>
      </c>
      <c r="G58" s="2" t="s">
        <v>338</v>
      </c>
      <c r="H58" s="2" t="s">
        <v>339</v>
      </c>
      <c r="I58" s="184" t="s">
        <v>388</v>
      </c>
      <c r="J58" s="28" t="s">
        <v>46</v>
      </c>
      <c r="K58" s="28" t="s">
        <v>271</v>
      </c>
      <c r="L58" s="29">
        <v>2.74</v>
      </c>
      <c r="M58" s="28" t="s">
        <v>46</v>
      </c>
      <c r="N58" s="28" t="s">
        <v>271</v>
      </c>
      <c r="O58" s="29">
        <v>2.67</v>
      </c>
      <c r="P58" s="182" t="str">
        <f t="shared" si="7"/>
        <v>A</v>
      </c>
      <c r="Q58" s="177">
        <f t="shared" si="8"/>
        <v>1</v>
      </c>
      <c r="R58" s="177">
        <f t="shared" si="9"/>
        <v>0</v>
      </c>
      <c r="S58" s="177">
        <f t="shared" si="10"/>
        <v>1</v>
      </c>
      <c r="T58" s="177">
        <f t="shared" si="11"/>
        <v>0</v>
      </c>
      <c r="U58" s="177">
        <f t="shared" si="12"/>
        <v>0</v>
      </c>
    </row>
    <row r="59" spans="3:21" ht="15" customHeight="1" x14ac:dyDescent="0.25">
      <c r="C59" s="186" t="s">
        <v>1468</v>
      </c>
      <c r="D59" s="172">
        <v>0</v>
      </c>
      <c r="E59" s="172">
        <f t="shared" si="0"/>
        <v>0</v>
      </c>
      <c r="F59" s="28">
        <v>151012363</v>
      </c>
      <c r="G59" s="28" t="s">
        <v>333</v>
      </c>
      <c r="H59" s="28" t="s">
        <v>334</v>
      </c>
      <c r="I59" s="31">
        <v>42268</v>
      </c>
      <c r="J59" s="28" t="s">
        <v>46</v>
      </c>
      <c r="K59" s="28" t="s">
        <v>271</v>
      </c>
      <c r="L59" s="29">
        <v>2.23</v>
      </c>
      <c r="M59" s="28" t="s">
        <v>46</v>
      </c>
      <c r="N59" s="28" t="s">
        <v>271</v>
      </c>
      <c r="O59" s="29">
        <v>2.2200000000000002</v>
      </c>
      <c r="P59" s="182" t="str">
        <f t="shared" ref="P59:P60" si="13">IF(OR(AND(L59&gt;=$B$12,O59&lt;$B$13),AND(J59=M59,K59=N59,L59&gt;=$B$12,O59&gt;=$B$12),AND(J59=M59,L59&gt;=$B$12,O59&lt;$B$12,O59&gt;=$B$13)),"A",IF(OR(AND(L59&lt;$B$12,O59&lt;$B$13),AND(J59=M59,OR(K59&lt;&gt;N59,K59=N59),L59&gt;=$B$13,O59&gt;=$B$13)),"B",
IF(AND(J59&lt;&gt;M59,L59&gt;=$B$13,O59&gt;=$B$13),"C",0)))</f>
        <v>A</v>
      </c>
      <c r="Q59" s="177">
        <f t="shared" ref="Q59:Q60" si="14">1-R59</f>
        <v>1</v>
      </c>
      <c r="R59" s="177">
        <f t="shared" ref="R59:R60" si="15">IF(AND(P59&lt;&gt;"A", S59=0),1,0)</f>
        <v>0</v>
      </c>
      <c r="S59" s="177">
        <f t="shared" ref="S59:S60" si="16">IF(AND(J59=$B$1,K59=$C$1,L59&gt;=$B$12,P59="A"),1,0)</f>
        <v>1</v>
      </c>
      <c r="T59" s="177">
        <f t="shared" ref="T59:T60" si="17">IF(S59=1,0,1)-R59</f>
        <v>0</v>
      </c>
      <c r="U59" s="177">
        <f t="shared" ref="U59:U60" si="18">IF(AND(P59="A", S59=0),1,0)</f>
        <v>0</v>
      </c>
    </row>
    <row r="60" spans="3:21" ht="15" customHeight="1" x14ac:dyDescent="0.25">
      <c r="C60" s="186" t="s">
        <v>1468</v>
      </c>
      <c r="D60" s="172">
        <v>0</v>
      </c>
      <c r="E60" s="172">
        <f t="shared" si="0"/>
        <v>0</v>
      </c>
      <c r="F60" s="28" t="s">
        <v>1266</v>
      </c>
      <c r="G60" s="28" t="s">
        <v>382</v>
      </c>
      <c r="H60" s="28" t="s">
        <v>383</v>
      </c>
      <c r="I60" s="31" t="s">
        <v>1267</v>
      </c>
      <c r="J60" s="28" t="s">
        <v>46</v>
      </c>
      <c r="K60" s="28" t="s">
        <v>271</v>
      </c>
      <c r="L60" s="29">
        <v>2.39</v>
      </c>
      <c r="M60" s="28" t="s">
        <v>46</v>
      </c>
      <c r="N60" s="28" t="s">
        <v>271</v>
      </c>
      <c r="O60" s="29">
        <v>2.39</v>
      </c>
      <c r="P60" s="182" t="str">
        <f t="shared" si="13"/>
        <v>A</v>
      </c>
      <c r="Q60" s="177">
        <f t="shared" si="14"/>
        <v>1</v>
      </c>
      <c r="R60" s="177">
        <f t="shared" si="15"/>
        <v>0</v>
      </c>
      <c r="S60" s="177">
        <f t="shared" si="16"/>
        <v>1</v>
      </c>
      <c r="T60" s="177">
        <f t="shared" si="17"/>
        <v>0</v>
      </c>
      <c r="U60" s="177">
        <f t="shared" si="18"/>
        <v>0</v>
      </c>
    </row>
  </sheetData>
  <autoFilter ref="F1:V54"/>
  <conditionalFormatting sqref="R1:R58 R61:R1048576">
    <cfRule type="cellIs" dxfId="76" priority="94" operator="equal">
      <formula>1</formula>
    </cfRule>
  </conditionalFormatting>
  <conditionalFormatting sqref="U1:U58 U61:U1048576">
    <cfRule type="cellIs" dxfId="75" priority="93" operator="equal">
      <formula>1</formula>
    </cfRule>
  </conditionalFormatting>
  <conditionalFormatting sqref="N23:N58 K23:K58 K61:K1048576 N61:N1048576">
    <cfRule type="cellIs" dxfId="74" priority="102" operator="notEqual">
      <formula>OR($C$1,0)</formula>
    </cfRule>
  </conditionalFormatting>
  <conditionalFormatting sqref="J23:J58 M23:M58 J61:J1048576 M61:M1048576">
    <cfRule type="cellIs" dxfId="73" priority="104" operator="notEqual">
      <formula>OR($B$1,0)</formula>
    </cfRule>
  </conditionalFormatting>
  <conditionalFormatting sqref="N23:N58 K23:K58 K61:K1048576 N61:N1048576">
    <cfRule type="cellIs" dxfId="72" priority="101" operator="equal">
      <formula>$C$1</formula>
    </cfRule>
  </conditionalFormatting>
  <conditionalFormatting sqref="T1:T58 T61:T1048576">
    <cfRule type="cellIs" dxfId="71" priority="92" operator="equal">
      <formula>1</formula>
    </cfRule>
  </conditionalFormatting>
  <conditionalFormatting sqref="L23:L58 L61:L1048576">
    <cfRule type="cellIs" dxfId="70" priority="46" operator="greaterThanOrEqual">
      <formula>$B$12</formula>
    </cfRule>
    <cfRule type="cellIs" dxfId="69" priority="47" operator="between">
      <formula>$B$13</formula>
      <formula>"&lt;$B$12"</formula>
    </cfRule>
    <cfRule type="cellIs" dxfId="68" priority="48" operator="between">
      <formula>0.0001</formula>
      <formula>1.699</formula>
    </cfRule>
  </conditionalFormatting>
  <conditionalFormatting sqref="O23:O58 O61:O1048576">
    <cfRule type="cellIs" dxfId="67" priority="44" operator="between">
      <formula>$B$13</formula>
      <formula>"&lt;$B$12"</formula>
    </cfRule>
    <cfRule type="cellIs" dxfId="66" priority="45" operator="between">
      <formula>0.0001</formula>
      <formula>"&lt;$B$13"</formula>
    </cfRule>
  </conditionalFormatting>
  <conditionalFormatting sqref="O23:O58 O61:O1048576">
    <cfRule type="cellIs" dxfId="65" priority="43" operator="greaterThanOrEqual">
      <formula>$B$12</formula>
    </cfRule>
  </conditionalFormatting>
  <conditionalFormatting sqref="P2:P58 P61:P1048576">
    <cfRule type="containsText" dxfId="64" priority="71" operator="containsText" text="C">
      <formula>NOT(ISERROR(SEARCH("C",P2)))</formula>
    </cfRule>
    <cfRule type="containsText" dxfId="63" priority="72" operator="containsText" text="B">
      <formula>NOT(ISERROR(SEARCH("B",P2)))</formula>
    </cfRule>
    <cfRule type="containsText" dxfId="62" priority="74" operator="containsText" text="A">
      <formula>NOT(ISERROR(SEARCH("A",P2)))</formula>
    </cfRule>
  </conditionalFormatting>
  <conditionalFormatting sqref="L2:L7 L9:L22">
    <cfRule type="cellIs" dxfId="61" priority="37" operator="greaterThanOrEqual">
      <formula>$B$20</formula>
    </cfRule>
    <cfRule type="cellIs" dxfId="60" priority="38" operator="between">
      <formula>$B$21</formula>
      <formula>"&lt;$B$20"</formula>
    </cfRule>
    <cfRule type="cellIs" dxfId="59" priority="39" operator="between">
      <formula>0.0001</formula>
      <formula>"&lt;$B$21"</formula>
    </cfRule>
  </conditionalFormatting>
  <conditionalFormatting sqref="K2:K22 N2:N22">
    <cfRule type="cellIs" dxfId="58" priority="34" operator="notEqual">
      <formula>OR($K2,0)</formula>
    </cfRule>
  </conditionalFormatting>
  <conditionalFormatting sqref="J2:J22 M2:M22">
    <cfRule type="cellIs" dxfId="57" priority="36" operator="notEqual">
      <formula>OR($J2,0)</formula>
    </cfRule>
  </conditionalFormatting>
  <conditionalFormatting sqref="L2:L22">
    <cfRule type="cellIs" dxfId="56" priority="24" operator="greaterThanOrEqual">
      <formula>$B$12</formula>
    </cfRule>
    <cfRule type="cellIs" dxfId="55" priority="25" operator="between">
      <formula>$B$13</formula>
      <formula>"&lt;$B$12"</formula>
    </cfRule>
    <cfRule type="cellIs" dxfId="54" priority="26" operator="between">
      <formula>0.0001</formula>
      <formula>"&lt;$B$13"</formula>
    </cfRule>
  </conditionalFormatting>
  <conditionalFormatting sqref="O2:O7 O9:O22">
    <cfRule type="cellIs" dxfId="53" priority="21" operator="greaterThanOrEqual">
      <formula>$B$20</formula>
    </cfRule>
    <cfRule type="cellIs" dxfId="52" priority="22" operator="between">
      <formula>$B$21</formula>
      <formula>"&lt;$B$20"</formula>
    </cfRule>
    <cfRule type="cellIs" dxfId="51" priority="23" operator="between">
      <formula>0.0001</formula>
      <formula>"&lt;$B$21"</formula>
    </cfRule>
  </conditionalFormatting>
  <conditionalFormatting sqref="O2:O22">
    <cfRule type="cellIs" dxfId="50" priority="18" operator="greaterThanOrEqual">
      <formula>$B$12</formula>
    </cfRule>
    <cfRule type="cellIs" dxfId="49" priority="19" operator="between">
      <formula>$B$13</formula>
      <formula>"&lt;$B$12"</formula>
    </cfRule>
    <cfRule type="cellIs" dxfId="48" priority="20" operator="between">
      <formula>0.0001</formula>
      <formula>"&lt;$B$13"</formula>
    </cfRule>
  </conditionalFormatting>
  <conditionalFormatting sqref="J59:J60 M59:M60">
    <cfRule type="cellIs" dxfId="47" priority="16" operator="notEqual">
      <formula>OR($J59,0)</formula>
    </cfRule>
  </conditionalFormatting>
  <conditionalFormatting sqref="K59:K60 N59:N60">
    <cfRule type="cellIs" dxfId="46" priority="14" operator="notEqual">
      <formula>OR($K59,0)</formula>
    </cfRule>
  </conditionalFormatting>
  <conditionalFormatting sqref="O59:O60">
    <cfRule type="cellIs" dxfId="45" priority="11" operator="between">
      <formula>$B$21</formula>
      <formula>"&lt;$B$20"</formula>
    </cfRule>
    <cfRule type="cellIs" dxfId="44" priority="12" operator="between">
      <formula>0.0001</formula>
      <formula>"&lt;$B$21"</formula>
    </cfRule>
  </conditionalFormatting>
  <conditionalFormatting sqref="O59:O60">
    <cfRule type="cellIs" dxfId="43" priority="10" operator="greaterThanOrEqual">
      <formula>$B$20</formula>
    </cfRule>
  </conditionalFormatting>
  <conditionalFormatting sqref="L59:L60">
    <cfRule type="cellIs" dxfId="42" priority="7" operator="greaterThanOrEqual">
      <formula>$B$20</formula>
    </cfRule>
    <cfRule type="cellIs" dxfId="41" priority="8" operator="between">
      <formula>$B$21</formula>
      <formula>"&lt;$B$20"</formula>
    </cfRule>
    <cfRule type="cellIs" dxfId="40" priority="9" operator="between">
      <formula>0.0001</formula>
      <formula>"&lt;$B$21"</formula>
    </cfRule>
  </conditionalFormatting>
  <conditionalFormatting sqref="R59:R60">
    <cfRule type="cellIs" dxfId="39" priority="6" operator="equal">
      <formula>1</formula>
    </cfRule>
  </conditionalFormatting>
  <conditionalFormatting sqref="U59:U60">
    <cfRule type="cellIs" dxfId="38" priority="5" operator="equal">
      <formula>1</formula>
    </cfRule>
  </conditionalFormatting>
  <conditionalFormatting sqref="T59:T60">
    <cfRule type="cellIs" dxfId="37" priority="4" operator="equal">
      <formula>1</formula>
    </cfRule>
  </conditionalFormatting>
  <conditionalFormatting sqref="P59:P60">
    <cfRule type="containsText" dxfId="36" priority="1" operator="containsText" text="C">
      <formula>NOT(ISERROR(SEARCH("C",P59)))</formula>
    </cfRule>
    <cfRule type="containsText" dxfId="35" priority="2" operator="containsText" text="B">
      <formula>NOT(ISERROR(SEARCH("B",P59)))</formula>
    </cfRule>
    <cfRule type="containsText" dxfId="34" priority="3" operator="containsText" text="A">
      <formula>NOT(ISERROR(SEARCH("A",P59)))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3" operator="containsText" id="{CFE71F8F-C02B-4465-B4E2-20024CC020ED}">
            <xm:f>NOT(ISERROR(SEARCH($B$1,J23)))</xm:f>
            <xm:f>$B$1</xm:f>
            <x14:dxf>
              <fill>
                <patternFill>
                  <bgColor rgb="FF92D050"/>
                </patternFill>
              </fill>
            </x14:dxf>
          </x14:cfRule>
          <xm:sqref>J23:J58 M23:M58 J61:J1048576 M61:M1048576</xm:sqref>
        </x14:conditionalFormatting>
        <x14:conditionalFormatting xmlns:xm="http://schemas.microsoft.com/office/excel/2006/main">
          <x14:cfRule type="containsText" priority="33" operator="containsText" id="{930B6FAD-F8E9-4A7E-974A-1BB06CC43AA4}">
            <xm:f>NOT(ISERROR(SEARCH($K2,K2)))</xm:f>
            <xm:f>$K2</xm:f>
            <x14:dxf>
              <fill>
                <patternFill>
                  <bgColor rgb="FF92D050"/>
                </patternFill>
              </fill>
            </x14:dxf>
          </x14:cfRule>
          <xm:sqref>K2:K22 N2:N22</xm:sqref>
        </x14:conditionalFormatting>
        <x14:conditionalFormatting xmlns:xm="http://schemas.microsoft.com/office/excel/2006/main">
          <x14:cfRule type="containsText" priority="35" operator="containsText" id="{473FFB51-8EE7-49BC-8475-274B030B742D}">
            <xm:f>NOT(ISERROR(SEARCH($J2,J2)))</xm:f>
            <xm:f>$J2</xm:f>
            <x14:dxf>
              <fill>
                <patternFill>
                  <bgColor rgb="FF92D050"/>
                </patternFill>
              </fill>
            </x14:dxf>
          </x14:cfRule>
          <xm:sqref>J2:J22 M2:M22</xm:sqref>
        </x14:conditionalFormatting>
        <x14:conditionalFormatting xmlns:xm="http://schemas.microsoft.com/office/excel/2006/main">
          <x14:cfRule type="containsText" priority="15" operator="containsText" id="{382A6C1B-338B-4E66-A953-568348FA9EB0}">
            <xm:f>NOT(ISERROR(SEARCH($J59,J59)))</xm:f>
            <xm:f>$J59</xm:f>
            <x14:dxf>
              <fill>
                <patternFill>
                  <bgColor rgb="FF92D050"/>
                </patternFill>
              </fill>
            </x14:dxf>
          </x14:cfRule>
          <xm:sqref>J59:J60 M59:M60</xm:sqref>
        </x14:conditionalFormatting>
        <x14:conditionalFormatting xmlns:xm="http://schemas.microsoft.com/office/excel/2006/main">
          <x14:cfRule type="containsText" priority="13" operator="containsText" id="{63DBD693-BAF5-4A1A-AA93-6A246C281039}">
            <xm:f>NOT(ISERROR(SEARCH($K59,K59)))</xm:f>
            <xm:f>$K59</xm:f>
            <x14:dxf>
              <fill>
                <patternFill>
                  <bgColor rgb="FF92D050"/>
                </patternFill>
              </fill>
            </x14:dxf>
          </x14:cfRule>
          <xm:sqref>K59:K60 N59:N60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B507"/>
  <sheetViews>
    <sheetView zoomScale="80" zoomScaleNormal="80" workbookViewId="0">
      <pane ySplit="1" topLeftCell="A472" activePane="bottomLeft" state="frozen"/>
      <selection pane="bottomLeft" activeCell="A497" sqref="A497:XFD498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6.125" style="1" customWidth="1"/>
    <col min="4" max="4" width="7.25" style="179" customWidth="1"/>
    <col min="5" max="5" width="7.875" style="179" customWidth="1"/>
    <col min="6" max="6" width="29.375" style="28" customWidth="1"/>
    <col min="7" max="7" width="10" style="28" bestFit="1" customWidth="1"/>
    <col min="8" max="8" width="10.625" style="28" bestFit="1" customWidth="1"/>
    <col min="9" max="9" width="11.375" style="31" bestFit="1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9.125" style="28" bestFit="1" customWidth="1"/>
    <col min="14" max="14" width="7.625" style="29" bestFit="1" customWidth="1"/>
    <col min="15" max="15" width="9.625" style="28" bestFit="1" customWidth="1"/>
    <col min="16" max="16" width="9.125" style="28" bestFit="1" customWidth="1"/>
    <col min="17" max="17" width="7.625" style="29" bestFit="1" customWidth="1"/>
    <col min="18" max="18" width="11.75" style="174" bestFit="1" customWidth="1"/>
    <col min="19" max="19" width="12.875" style="32" customWidth="1"/>
    <col min="20" max="20" width="11.25" style="177" bestFit="1" customWidth="1"/>
    <col min="21" max="21" width="13.375" style="177" customWidth="1"/>
    <col min="22" max="22" width="19.375" style="177" customWidth="1"/>
    <col min="23" max="23" width="23.25" style="177" customWidth="1"/>
    <col min="24" max="25" width="21.75" style="177" bestFit="1" customWidth="1"/>
    <col min="26" max="26" width="20.375" style="177" customWidth="1"/>
    <col min="27" max="28" width="11.25" style="126"/>
    <col min="29" max="16384" width="11.25" style="1"/>
  </cols>
  <sheetData>
    <row r="1" spans="1:28" s="3" customFormat="1" ht="15" customHeight="1" x14ac:dyDescent="0.25">
      <c r="A1" s="4" t="s">
        <v>0</v>
      </c>
      <c r="B1" s="38" t="str">
        <f>'Parameter (Spezies)'!B1&amp;" "&amp;'Parameter (Spezies)'!C1</f>
        <v>Yersinia pseudotuberculosis</v>
      </c>
      <c r="C1" s="9"/>
      <c r="D1" s="9" t="s">
        <v>303</v>
      </c>
      <c r="E1" s="9" t="s">
        <v>304</v>
      </c>
      <c r="F1" s="178" t="s">
        <v>1</v>
      </c>
      <c r="G1" s="178" t="s">
        <v>2</v>
      </c>
      <c r="H1" s="178" t="s">
        <v>14</v>
      </c>
      <c r="I1" s="185" t="s">
        <v>13</v>
      </c>
      <c r="J1" s="178" t="s">
        <v>32</v>
      </c>
      <c r="K1" s="178" t="s">
        <v>33</v>
      </c>
      <c r="L1" s="6" t="s">
        <v>15</v>
      </c>
      <c r="M1" s="6" t="s">
        <v>16</v>
      </c>
      <c r="N1" s="6" t="s">
        <v>3</v>
      </c>
      <c r="O1" s="6" t="s">
        <v>15</v>
      </c>
      <c r="P1" s="6" t="s">
        <v>16</v>
      </c>
      <c r="Q1" s="6" t="s">
        <v>3</v>
      </c>
      <c r="R1" s="173" t="s">
        <v>4</v>
      </c>
      <c r="S1" s="175" t="s">
        <v>284</v>
      </c>
      <c r="T1" s="176" t="s">
        <v>43</v>
      </c>
      <c r="U1" s="176" t="s">
        <v>42</v>
      </c>
      <c r="V1" s="176" t="s">
        <v>34</v>
      </c>
      <c r="W1" s="176" t="s">
        <v>35</v>
      </c>
      <c r="X1" s="176" t="s">
        <v>36</v>
      </c>
      <c r="Y1" s="176" t="s">
        <v>37</v>
      </c>
      <c r="Z1" s="176" t="s">
        <v>41</v>
      </c>
      <c r="AA1" s="176" t="s">
        <v>310</v>
      </c>
      <c r="AB1" s="180"/>
    </row>
    <row r="2" spans="1:28" ht="15" customHeight="1" x14ac:dyDescent="0.25">
      <c r="D2" s="172">
        <v>1</v>
      </c>
      <c r="E2" s="172">
        <f>D2*S2</f>
        <v>1</v>
      </c>
      <c r="F2" s="28" t="s">
        <v>389</v>
      </c>
      <c r="G2" s="28" t="s">
        <v>390</v>
      </c>
      <c r="H2" s="28" t="s">
        <v>368</v>
      </c>
      <c r="I2" s="31">
        <v>42859</v>
      </c>
      <c r="J2" s="28" t="s">
        <v>391</v>
      </c>
      <c r="K2" s="28" t="s">
        <v>392</v>
      </c>
      <c r="L2" s="28" t="s">
        <v>391</v>
      </c>
      <c r="M2" s="28" t="s">
        <v>392</v>
      </c>
      <c r="N2" s="29">
        <v>2.42</v>
      </c>
      <c r="O2" s="28" t="s">
        <v>391</v>
      </c>
      <c r="P2" s="28" t="s">
        <v>392</v>
      </c>
      <c r="Q2" s="29">
        <v>2.27</v>
      </c>
      <c r="R2" s="174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A</v>
      </c>
      <c r="S2" s="177">
        <f t="shared" ref="S2" si="0">1-U2+Z2</f>
        <v>1</v>
      </c>
      <c r="T2" s="177">
        <f>IF(AND(L2=J2,M2=K2,N2&gt;=$B$20,R2="A"),1,0)</f>
        <v>1</v>
      </c>
      <c r="U2" s="177">
        <f>IF(T2=1,0,1)</f>
        <v>0</v>
      </c>
      <c r="V2" s="181" t="str">
        <f t="shared" ref="V2" si="1">L2&amp;" "&amp;M2</f>
        <v>Trueperella abortisuis</v>
      </c>
      <c r="W2" s="181" t="str">
        <f t="shared" ref="W2" si="2">O2&amp;" "&amp;P2</f>
        <v>Trueperella abortisuis</v>
      </c>
      <c r="X2" s="177">
        <f>IF(AND(V2=$B$1,N2&gt;=$B$20),1,0)</f>
        <v>0</v>
      </c>
      <c r="Y2" s="177">
        <f>IF(AND(W2=$B$1,Q2&gt;=$B$20),1,0)</f>
        <v>0</v>
      </c>
      <c r="Z2" s="177">
        <f>IF(AND(V2=$B$1,N2&gt;=$B$20,R2="A"),1,0)</f>
        <v>0</v>
      </c>
      <c r="AA2" s="177">
        <f>IF(1-(X2+Y2)&gt;0,0,1)</f>
        <v>0</v>
      </c>
    </row>
    <row r="3" spans="1:28" ht="15" customHeight="1" x14ac:dyDescent="0.25">
      <c r="A3" s="5" t="s">
        <v>7</v>
      </c>
      <c r="B3" s="130">
        <f>COUNT(S:S)</f>
        <v>504</v>
      </c>
      <c r="D3" s="172">
        <v>1</v>
      </c>
      <c r="E3" s="172">
        <f t="shared" ref="E3:E66" si="3">D3*S3</f>
        <v>0</v>
      </c>
      <c r="F3" s="28" t="s">
        <v>393</v>
      </c>
      <c r="G3" s="28" t="s">
        <v>359</v>
      </c>
      <c r="H3" s="28" t="s">
        <v>368</v>
      </c>
      <c r="I3" s="31">
        <v>44692</v>
      </c>
      <c r="J3" s="28" t="s">
        <v>391</v>
      </c>
      <c r="K3" s="28" t="s">
        <v>394</v>
      </c>
      <c r="L3" s="28" t="s">
        <v>391</v>
      </c>
      <c r="M3" s="28" t="s">
        <v>392</v>
      </c>
      <c r="N3" s="29">
        <v>1.88</v>
      </c>
      <c r="O3" s="28" t="s">
        <v>391</v>
      </c>
      <c r="P3" s="28" t="s">
        <v>392</v>
      </c>
      <c r="Q3" s="29">
        <v>1.87</v>
      </c>
      <c r="R3" s="174" t="str">
        <f t="shared" ref="R3:R66" si="4">IF(OR(AND(N3&gt;=$B$20,Q3&lt;$B$21),AND(L3=O3,M3=P3,N3&gt;=$B$20,Q3&gt;=$B$20),AND(L3=O3,N3&gt;=$B$20,Q3&lt;2,Q3&gt;=$B$21)),"A",IF(OR(AND(N3&lt;$B$20,Q3&lt;$B$21),AND(L3=O3,OR(M3&lt;&gt;P3,M3=P3),N3&gt;=$B$21,Q3&gt;=$B$21)),"B",
IF(AND(L3&lt;&gt;O3,N3&gt;=$B$21,Q3&gt;=$B$21),"C",0)))</f>
        <v>B</v>
      </c>
      <c r="S3" s="177">
        <f t="shared" ref="S3:S66" si="5">1-U3+Z3</f>
        <v>0</v>
      </c>
      <c r="T3" s="177">
        <f t="shared" ref="T3:T66" si="6">IF(AND(L3=J3,M3=K3,N3&gt;=$B$20,R3="A"),1,0)</f>
        <v>0</v>
      </c>
      <c r="U3" s="177">
        <f t="shared" ref="U3:U66" si="7">IF(T3=1,0,1)</f>
        <v>1</v>
      </c>
      <c r="V3" s="181" t="str">
        <f t="shared" ref="V3:V66" si="8">L3&amp;" "&amp;M3</f>
        <v>Trueperella abortisuis</v>
      </c>
      <c r="W3" s="181" t="str">
        <f t="shared" ref="W3:W66" si="9">O3&amp;" "&amp;P3</f>
        <v>Trueperella abortisuis</v>
      </c>
      <c r="X3" s="177">
        <f t="shared" ref="X3:X66" si="10">IF(AND(V3=$B$1,N3&gt;=$B$20),1,0)</f>
        <v>0</v>
      </c>
      <c r="Y3" s="177">
        <f t="shared" ref="Y3:Y66" si="11">IF(AND(W3=$B$1,Q3&gt;=$B$20),1,0)</f>
        <v>0</v>
      </c>
      <c r="Z3" s="177">
        <f t="shared" ref="Z3:Z66" si="12">IF(AND(V3=$B$1,N3&gt;=$B$20,R3="A"),1,0)</f>
        <v>0</v>
      </c>
      <c r="AA3" s="177">
        <f t="shared" ref="AA3:AA66" si="13">IF(1-(X3+Y3)&gt;0,0,1)</f>
        <v>0</v>
      </c>
    </row>
    <row r="4" spans="1:28" ht="15" customHeight="1" x14ac:dyDescent="0.25">
      <c r="A4" s="120" t="s">
        <v>285</v>
      </c>
      <c r="B4" s="125">
        <f>SUM(S:S)</f>
        <v>404</v>
      </c>
      <c r="C4" s="43"/>
      <c r="D4" s="172">
        <v>1</v>
      </c>
      <c r="E4" s="172">
        <f t="shared" si="3"/>
        <v>1</v>
      </c>
      <c r="F4" s="28" t="s">
        <v>395</v>
      </c>
      <c r="G4" s="28" t="s">
        <v>351</v>
      </c>
      <c r="H4" s="28" t="s">
        <v>368</v>
      </c>
      <c r="I4" s="31">
        <v>43656</v>
      </c>
      <c r="J4" s="28" t="s">
        <v>391</v>
      </c>
      <c r="K4" s="28" t="s">
        <v>396</v>
      </c>
      <c r="L4" s="28" t="s">
        <v>391</v>
      </c>
      <c r="M4" s="28" t="s">
        <v>396</v>
      </c>
      <c r="N4" s="29">
        <v>2.1800000000000002</v>
      </c>
      <c r="O4" s="28" t="s">
        <v>391</v>
      </c>
      <c r="P4" s="28" t="s">
        <v>396</v>
      </c>
      <c r="Q4" s="29">
        <v>2.17</v>
      </c>
      <c r="R4" s="174" t="str">
        <f t="shared" si="4"/>
        <v>A</v>
      </c>
      <c r="S4" s="177">
        <f t="shared" si="5"/>
        <v>1</v>
      </c>
      <c r="T4" s="177">
        <f t="shared" si="6"/>
        <v>1</v>
      </c>
      <c r="U4" s="177">
        <f t="shared" si="7"/>
        <v>0</v>
      </c>
      <c r="V4" s="181" t="str">
        <f t="shared" si="8"/>
        <v>Trueperella bernardiae</v>
      </c>
      <c r="W4" s="181" t="str">
        <f t="shared" si="9"/>
        <v>Trueperella bernardiae</v>
      </c>
      <c r="X4" s="177">
        <f t="shared" si="10"/>
        <v>0</v>
      </c>
      <c r="Y4" s="177">
        <f t="shared" si="11"/>
        <v>0</v>
      </c>
      <c r="Z4" s="177">
        <f t="shared" si="12"/>
        <v>0</v>
      </c>
      <c r="AA4" s="177">
        <f t="shared" si="13"/>
        <v>0</v>
      </c>
    </row>
    <row r="5" spans="1:28" ht="15" customHeight="1" x14ac:dyDescent="0.25">
      <c r="A5" s="1" t="s">
        <v>308</v>
      </c>
      <c r="D5" s="172">
        <v>1</v>
      </c>
      <c r="E5" s="172">
        <f t="shared" si="3"/>
        <v>1</v>
      </c>
      <c r="F5" s="28" t="s">
        <v>397</v>
      </c>
      <c r="G5" s="28" t="s">
        <v>382</v>
      </c>
      <c r="H5" s="28" t="s">
        <v>368</v>
      </c>
      <c r="I5" s="31">
        <v>42864</v>
      </c>
      <c r="J5" s="28" t="s">
        <v>391</v>
      </c>
      <c r="K5" s="28" t="s">
        <v>396</v>
      </c>
      <c r="L5" s="28" t="s">
        <v>391</v>
      </c>
      <c r="M5" s="28" t="s">
        <v>396</v>
      </c>
      <c r="N5" s="29">
        <v>2.23</v>
      </c>
      <c r="O5" s="28" t="s">
        <v>391</v>
      </c>
      <c r="P5" s="28" t="s">
        <v>396</v>
      </c>
      <c r="Q5" s="29">
        <v>2.15</v>
      </c>
      <c r="R5" s="174" t="str">
        <f t="shared" si="4"/>
        <v>A</v>
      </c>
      <c r="S5" s="177">
        <f t="shared" si="5"/>
        <v>1</v>
      </c>
      <c r="T5" s="177">
        <f t="shared" si="6"/>
        <v>1</v>
      </c>
      <c r="U5" s="177">
        <f t="shared" si="7"/>
        <v>0</v>
      </c>
      <c r="V5" s="181" t="str">
        <f t="shared" si="8"/>
        <v>Trueperella bernardiae</v>
      </c>
      <c r="W5" s="181" t="str">
        <f t="shared" si="9"/>
        <v>Trueperella bernardiae</v>
      </c>
      <c r="X5" s="177">
        <f t="shared" si="10"/>
        <v>0</v>
      </c>
      <c r="Y5" s="177">
        <f t="shared" si="11"/>
        <v>0</v>
      </c>
      <c r="Z5" s="177">
        <f t="shared" si="12"/>
        <v>0</v>
      </c>
      <c r="AA5" s="177">
        <f t="shared" si="13"/>
        <v>0</v>
      </c>
    </row>
    <row r="6" spans="1:28" ht="15" customHeight="1" x14ac:dyDescent="0.25">
      <c r="A6" s="7" t="s">
        <v>43</v>
      </c>
      <c r="B6" s="127">
        <f>SUM(T:T)</f>
        <v>401</v>
      </c>
      <c r="D6" s="172">
        <v>1</v>
      </c>
      <c r="E6" s="172">
        <f t="shared" si="3"/>
        <v>1</v>
      </c>
      <c r="F6" s="28" t="s">
        <v>398</v>
      </c>
      <c r="G6" s="28" t="s">
        <v>351</v>
      </c>
      <c r="H6" s="28" t="s">
        <v>368</v>
      </c>
      <c r="I6" s="31">
        <v>42864</v>
      </c>
      <c r="J6" s="28" t="s">
        <v>391</v>
      </c>
      <c r="K6" s="28" t="s">
        <v>399</v>
      </c>
      <c r="L6" s="28" t="s">
        <v>391</v>
      </c>
      <c r="M6" s="28" t="s">
        <v>399</v>
      </c>
      <c r="N6" s="29">
        <v>2.42</v>
      </c>
      <c r="O6" s="28" t="s">
        <v>391</v>
      </c>
      <c r="P6" s="28" t="s">
        <v>399</v>
      </c>
      <c r="Q6" s="29">
        <v>2.39</v>
      </c>
      <c r="R6" s="174" t="str">
        <f t="shared" si="4"/>
        <v>A</v>
      </c>
      <c r="S6" s="177">
        <f t="shared" si="5"/>
        <v>1</v>
      </c>
      <c r="T6" s="177">
        <f t="shared" si="6"/>
        <v>1</v>
      </c>
      <c r="U6" s="177">
        <f t="shared" si="7"/>
        <v>0</v>
      </c>
      <c r="V6" s="181" t="str">
        <f t="shared" si="8"/>
        <v>Trueperella pyogenes</v>
      </c>
      <c r="W6" s="181" t="str">
        <f t="shared" si="9"/>
        <v>Trueperella pyogenes</v>
      </c>
      <c r="X6" s="177">
        <f t="shared" si="10"/>
        <v>0</v>
      </c>
      <c r="Y6" s="177">
        <f t="shared" si="11"/>
        <v>0</v>
      </c>
      <c r="Z6" s="177">
        <f t="shared" si="12"/>
        <v>0</v>
      </c>
      <c r="AA6" s="177">
        <f t="shared" si="13"/>
        <v>0</v>
      </c>
    </row>
    <row r="7" spans="1:28" ht="15" customHeight="1" x14ac:dyDescent="0.25">
      <c r="A7" s="197" t="s">
        <v>41</v>
      </c>
      <c r="B7" s="122">
        <f>SUM(Z:Z)</f>
        <v>3</v>
      </c>
      <c r="D7" s="172">
        <v>1</v>
      </c>
      <c r="E7" s="172">
        <f t="shared" si="3"/>
        <v>1</v>
      </c>
      <c r="F7" s="28" t="s">
        <v>400</v>
      </c>
      <c r="G7" s="28" t="s">
        <v>333</v>
      </c>
      <c r="H7" s="28" t="s">
        <v>334</v>
      </c>
      <c r="I7" s="31">
        <v>41430</v>
      </c>
      <c r="J7" s="28" t="s">
        <v>391</v>
      </c>
      <c r="K7" s="28" t="s">
        <v>399</v>
      </c>
      <c r="L7" s="28" t="s">
        <v>391</v>
      </c>
      <c r="M7" s="28" t="s">
        <v>399</v>
      </c>
      <c r="N7" s="29">
        <v>2.36</v>
      </c>
      <c r="O7" s="28" t="s">
        <v>391</v>
      </c>
      <c r="P7" s="28" t="s">
        <v>399</v>
      </c>
      <c r="Q7" s="29">
        <v>2.09</v>
      </c>
      <c r="R7" s="174" t="str">
        <f t="shared" si="4"/>
        <v>A</v>
      </c>
      <c r="S7" s="177">
        <f t="shared" si="5"/>
        <v>1</v>
      </c>
      <c r="T7" s="177">
        <f t="shared" si="6"/>
        <v>1</v>
      </c>
      <c r="U7" s="177">
        <f t="shared" si="7"/>
        <v>0</v>
      </c>
      <c r="V7" s="181" t="str">
        <f t="shared" si="8"/>
        <v>Trueperella pyogenes</v>
      </c>
      <c r="W7" s="181" t="str">
        <f t="shared" si="9"/>
        <v>Trueperella pyogenes</v>
      </c>
      <c r="X7" s="177">
        <f t="shared" si="10"/>
        <v>0</v>
      </c>
      <c r="Y7" s="177">
        <f t="shared" si="11"/>
        <v>0</v>
      </c>
      <c r="Z7" s="177">
        <f t="shared" si="12"/>
        <v>0</v>
      </c>
      <c r="AA7" s="177">
        <f t="shared" si="13"/>
        <v>0</v>
      </c>
    </row>
    <row r="8" spans="1:28" ht="15" customHeight="1" x14ac:dyDescent="0.25">
      <c r="A8" s="198"/>
      <c r="B8" s="123"/>
      <c r="D8" s="172">
        <v>1</v>
      </c>
      <c r="E8" s="172">
        <f t="shared" si="3"/>
        <v>1</v>
      </c>
      <c r="F8" s="28" t="s">
        <v>401</v>
      </c>
      <c r="G8" s="28" t="s">
        <v>402</v>
      </c>
      <c r="H8" s="28" t="s">
        <v>368</v>
      </c>
      <c r="I8" s="31">
        <v>44047</v>
      </c>
      <c r="J8" s="28" t="s">
        <v>403</v>
      </c>
      <c r="K8" s="28" t="s">
        <v>404</v>
      </c>
      <c r="L8" s="28" t="s">
        <v>403</v>
      </c>
      <c r="M8" s="28" t="s">
        <v>404</v>
      </c>
      <c r="N8" s="29">
        <v>2.4500000000000002</v>
      </c>
      <c r="O8" s="28" t="s">
        <v>403</v>
      </c>
      <c r="P8" s="28" t="s">
        <v>404</v>
      </c>
      <c r="Q8" s="29">
        <v>2.37</v>
      </c>
      <c r="R8" s="174" t="str">
        <f t="shared" si="4"/>
        <v>A</v>
      </c>
      <c r="S8" s="177">
        <f t="shared" si="5"/>
        <v>1</v>
      </c>
      <c r="T8" s="177">
        <f t="shared" si="6"/>
        <v>1</v>
      </c>
      <c r="U8" s="177">
        <f t="shared" si="7"/>
        <v>0</v>
      </c>
      <c r="V8" s="181" t="str">
        <f t="shared" si="8"/>
        <v>Corynebacterium diphtheriae</v>
      </c>
      <c r="W8" s="181" t="str">
        <f t="shared" si="9"/>
        <v>Corynebacterium diphtheriae</v>
      </c>
      <c r="X8" s="177">
        <f t="shared" si="10"/>
        <v>0</v>
      </c>
      <c r="Y8" s="177">
        <f t="shared" si="11"/>
        <v>0</v>
      </c>
      <c r="Z8" s="177">
        <f t="shared" si="12"/>
        <v>0</v>
      </c>
      <c r="AA8" s="177">
        <f t="shared" si="13"/>
        <v>0</v>
      </c>
    </row>
    <row r="9" spans="1:28" ht="15" customHeight="1" x14ac:dyDescent="0.25">
      <c r="D9" s="172">
        <v>1</v>
      </c>
      <c r="E9" s="172">
        <f t="shared" si="3"/>
        <v>1</v>
      </c>
      <c r="F9" s="28" t="s">
        <v>405</v>
      </c>
      <c r="G9" s="28" t="s">
        <v>402</v>
      </c>
      <c r="H9" s="28" t="s">
        <v>368</v>
      </c>
      <c r="I9" s="31">
        <v>44056</v>
      </c>
      <c r="J9" s="28" t="s">
        <v>403</v>
      </c>
      <c r="K9" s="28" t="s">
        <v>404</v>
      </c>
      <c r="L9" s="28" t="s">
        <v>403</v>
      </c>
      <c r="M9" s="28" t="s">
        <v>404</v>
      </c>
      <c r="N9" s="29">
        <v>2.52</v>
      </c>
      <c r="O9" s="28" t="s">
        <v>403</v>
      </c>
      <c r="P9" s="28" t="s">
        <v>404</v>
      </c>
      <c r="Q9" s="29">
        <v>2.3199999999999998</v>
      </c>
      <c r="R9" s="174" t="str">
        <f t="shared" si="4"/>
        <v>A</v>
      </c>
      <c r="S9" s="177">
        <f t="shared" si="5"/>
        <v>1</v>
      </c>
      <c r="T9" s="177">
        <f t="shared" si="6"/>
        <v>1</v>
      </c>
      <c r="U9" s="177">
        <f t="shared" si="7"/>
        <v>0</v>
      </c>
      <c r="V9" s="181" t="str">
        <f t="shared" si="8"/>
        <v>Corynebacterium diphtheriae</v>
      </c>
      <c r="W9" s="181" t="str">
        <f t="shared" si="9"/>
        <v>Corynebacterium diphtheriae</v>
      </c>
      <c r="X9" s="177">
        <f t="shared" si="10"/>
        <v>0</v>
      </c>
      <c r="Y9" s="177">
        <f t="shared" si="11"/>
        <v>0</v>
      </c>
      <c r="Z9" s="177">
        <f t="shared" si="12"/>
        <v>0</v>
      </c>
      <c r="AA9" s="177">
        <f t="shared" si="13"/>
        <v>0</v>
      </c>
    </row>
    <row r="10" spans="1:28" ht="15" customHeight="1" x14ac:dyDescent="0.25">
      <c r="D10" s="172">
        <v>1</v>
      </c>
      <c r="E10" s="172">
        <f t="shared" si="3"/>
        <v>1</v>
      </c>
      <c r="F10" s="28" t="s">
        <v>406</v>
      </c>
      <c r="G10" s="28" t="s">
        <v>402</v>
      </c>
      <c r="H10" s="28" t="s">
        <v>368</v>
      </c>
      <c r="I10" s="31">
        <v>44047</v>
      </c>
      <c r="J10" s="28" t="s">
        <v>403</v>
      </c>
      <c r="K10" s="28" t="s">
        <v>404</v>
      </c>
      <c r="L10" s="28" t="s">
        <v>403</v>
      </c>
      <c r="M10" s="28" t="s">
        <v>404</v>
      </c>
      <c r="N10" s="29">
        <v>2.41</v>
      </c>
      <c r="O10" s="28" t="s">
        <v>403</v>
      </c>
      <c r="P10" s="28" t="s">
        <v>404</v>
      </c>
      <c r="Q10" s="29">
        <v>2.36</v>
      </c>
      <c r="R10" s="174" t="str">
        <f t="shared" si="4"/>
        <v>A</v>
      </c>
      <c r="S10" s="177">
        <f t="shared" si="5"/>
        <v>1</v>
      </c>
      <c r="T10" s="177">
        <f t="shared" si="6"/>
        <v>1</v>
      </c>
      <c r="U10" s="177">
        <f t="shared" si="7"/>
        <v>0</v>
      </c>
      <c r="V10" s="181" t="str">
        <f t="shared" si="8"/>
        <v>Corynebacterium diphtheriae</v>
      </c>
      <c r="W10" s="181" t="str">
        <f t="shared" si="9"/>
        <v>Corynebacterium diphtheriae</v>
      </c>
      <c r="X10" s="177">
        <f t="shared" si="10"/>
        <v>0</v>
      </c>
      <c r="Y10" s="177">
        <f t="shared" si="11"/>
        <v>0</v>
      </c>
      <c r="Z10" s="177">
        <f t="shared" si="12"/>
        <v>0</v>
      </c>
      <c r="AA10" s="177">
        <f t="shared" si="13"/>
        <v>0</v>
      </c>
    </row>
    <row r="11" spans="1:28" ht="15" customHeight="1" x14ac:dyDescent="0.25">
      <c r="D11" s="172">
        <v>0</v>
      </c>
      <c r="E11" s="172">
        <f t="shared" si="3"/>
        <v>0</v>
      </c>
      <c r="F11" s="28" t="s">
        <v>407</v>
      </c>
      <c r="G11" s="28" t="s">
        <v>408</v>
      </c>
      <c r="H11" s="28">
        <v>0</v>
      </c>
      <c r="I11" s="31">
        <v>0</v>
      </c>
      <c r="J11" s="28" t="s">
        <v>403</v>
      </c>
      <c r="K11" s="28" t="s">
        <v>404</v>
      </c>
      <c r="L11" s="28" t="s">
        <v>403</v>
      </c>
      <c r="M11" s="28" t="s">
        <v>404</v>
      </c>
      <c r="N11" s="29">
        <v>2.25</v>
      </c>
      <c r="O11" s="28" t="s">
        <v>403</v>
      </c>
      <c r="P11" s="28" t="s">
        <v>404</v>
      </c>
      <c r="Q11" s="29">
        <v>2.19</v>
      </c>
      <c r="R11" s="174" t="str">
        <f t="shared" si="4"/>
        <v>A</v>
      </c>
      <c r="S11" s="177">
        <f t="shared" si="5"/>
        <v>1</v>
      </c>
      <c r="T11" s="177">
        <f t="shared" si="6"/>
        <v>1</v>
      </c>
      <c r="U11" s="177">
        <f t="shared" si="7"/>
        <v>0</v>
      </c>
      <c r="V11" s="181" t="str">
        <f t="shared" si="8"/>
        <v>Corynebacterium diphtheriae</v>
      </c>
      <c r="W11" s="181" t="str">
        <f t="shared" si="9"/>
        <v>Corynebacterium diphtheriae</v>
      </c>
      <c r="X11" s="177">
        <f t="shared" si="10"/>
        <v>0</v>
      </c>
      <c r="Y11" s="177">
        <f t="shared" si="11"/>
        <v>0</v>
      </c>
      <c r="Z11" s="177">
        <f t="shared" si="12"/>
        <v>0</v>
      </c>
      <c r="AA11" s="177">
        <f t="shared" si="13"/>
        <v>0</v>
      </c>
    </row>
    <row r="12" spans="1:28" ht="15" customHeight="1" x14ac:dyDescent="0.25">
      <c r="A12" s="34" t="s">
        <v>38</v>
      </c>
      <c r="B12" s="35"/>
      <c r="D12" s="172">
        <v>1</v>
      </c>
      <c r="E12" s="172">
        <f t="shared" si="3"/>
        <v>0</v>
      </c>
      <c r="F12" s="28" t="s">
        <v>409</v>
      </c>
      <c r="G12" s="28" t="s">
        <v>333</v>
      </c>
      <c r="H12" s="28" t="s">
        <v>410</v>
      </c>
      <c r="I12" s="31">
        <v>44363</v>
      </c>
      <c r="J12" s="28" t="s">
        <v>403</v>
      </c>
      <c r="K12" s="28" t="s">
        <v>411</v>
      </c>
      <c r="L12" s="28" t="s">
        <v>403</v>
      </c>
      <c r="M12" s="28" t="s">
        <v>271</v>
      </c>
      <c r="N12" s="29">
        <v>2.2799999999999998</v>
      </c>
      <c r="O12" s="28" t="s">
        <v>403</v>
      </c>
      <c r="P12" s="28" t="s">
        <v>271</v>
      </c>
      <c r="Q12" s="29">
        <v>2.25</v>
      </c>
      <c r="R12" s="174" t="str">
        <f t="shared" si="4"/>
        <v>A</v>
      </c>
      <c r="S12" s="177">
        <f t="shared" si="5"/>
        <v>0</v>
      </c>
      <c r="T12" s="177">
        <f t="shared" si="6"/>
        <v>0</v>
      </c>
      <c r="U12" s="177">
        <f t="shared" si="7"/>
        <v>1</v>
      </c>
      <c r="V12" s="181" t="str">
        <f t="shared" si="8"/>
        <v>Corynebacterium pseudotuberculosis</v>
      </c>
      <c r="W12" s="181" t="str">
        <f t="shared" si="9"/>
        <v>Corynebacterium pseudotuberculosis</v>
      </c>
      <c r="X12" s="177">
        <f t="shared" si="10"/>
        <v>0</v>
      </c>
      <c r="Y12" s="177">
        <f t="shared" si="11"/>
        <v>0</v>
      </c>
      <c r="Z12" s="177">
        <f t="shared" si="12"/>
        <v>0</v>
      </c>
      <c r="AA12" s="177">
        <f t="shared" si="13"/>
        <v>0</v>
      </c>
    </row>
    <row r="13" spans="1:28" ht="15" customHeight="1" x14ac:dyDescent="0.25">
      <c r="A13" s="36"/>
      <c r="B13" s="37"/>
      <c r="D13" s="172">
        <v>1</v>
      </c>
      <c r="E13" s="172">
        <f t="shared" si="3"/>
        <v>1</v>
      </c>
      <c r="F13" s="28" t="s">
        <v>412</v>
      </c>
      <c r="G13" s="28" t="s">
        <v>359</v>
      </c>
      <c r="H13" s="28" t="s">
        <v>334</v>
      </c>
      <c r="I13" s="31">
        <v>41200</v>
      </c>
      <c r="J13" s="28" t="s">
        <v>403</v>
      </c>
      <c r="K13" s="28" t="s">
        <v>271</v>
      </c>
      <c r="L13" s="28" t="s">
        <v>403</v>
      </c>
      <c r="M13" s="28" t="s">
        <v>271</v>
      </c>
      <c r="N13" s="29">
        <v>2.31</v>
      </c>
      <c r="O13" s="28" t="s">
        <v>403</v>
      </c>
      <c r="P13" s="28" t="s">
        <v>271</v>
      </c>
      <c r="Q13" s="29">
        <v>2.29</v>
      </c>
      <c r="R13" s="174" t="str">
        <f t="shared" si="4"/>
        <v>A</v>
      </c>
      <c r="S13" s="177">
        <f t="shared" si="5"/>
        <v>1</v>
      </c>
      <c r="T13" s="177">
        <f t="shared" si="6"/>
        <v>1</v>
      </c>
      <c r="U13" s="177">
        <f t="shared" si="7"/>
        <v>0</v>
      </c>
      <c r="V13" s="181" t="str">
        <f t="shared" si="8"/>
        <v>Corynebacterium pseudotuberculosis</v>
      </c>
      <c r="W13" s="181" t="str">
        <f t="shared" si="9"/>
        <v>Corynebacterium pseudotuberculosis</v>
      </c>
      <c r="X13" s="177">
        <f t="shared" si="10"/>
        <v>0</v>
      </c>
      <c r="Y13" s="177">
        <f t="shared" si="11"/>
        <v>0</v>
      </c>
      <c r="Z13" s="177">
        <f t="shared" si="12"/>
        <v>0</v>
      </c>
      <c r="AA13" s="177">
        <f t="shared" si="13"/>
        <v>0</v>
      </c>
    </row>
    <row r="14" spans="1:28" ht="15" customHeight="1" x14ac:dyDescent="0.25">
      <c r="A14" s="39" t="str">
        <f>X1</f>
        <v>1. Hit Treffer Parameter</v>
      </c>
      <c r="B14" s="131">
        <f>SUM(X:X)</f>
        <v>3</v>
      </c>
      <c r="D14" s="172">
        <v>1</v>
      </c>
      <c r="E14" s="172">
        <f t="shared" si="3"/>
        <v>1</v>
      </c>
      <c r="F14" s="28" t="s">
        <v>413</v>
      </c>
      <c r="G14" s="28" t="s">
        <v>359</v>
      </c>
      <c r="H14" s="28" t="s">
        <v>334</v>
      </c>
      <c r="I14" s="31">
        <v>41255</v>
      </c>
      <c r="J14" s="28" t="s">
        <v>403</v>
      </c>
      <c r="K14" s="28" t="s">
        <v>271</v>
      </c>
      <c r="L14" s="28" t="s">
        <v>403</v>
      </c>
      <c r="M14" s="28" t="s">
        <v>271</v>
      </c>
      <c r="N14" s="29">
        <v>2.44</v>
      </c>
      <c r="O14" s="28" t="s">
        <v>403</v>
      </c>
      <c r="P14" s="28" t="s">
        <v>271</v>
      </c>
      <c r="Q14" s="29">
        <v>2.33</v>
      </c>
      <c r="R14" s="174" t="str">
        <f t="shared" si="4"/>
        <v>A</v>
      </c>
      <c r="S14" s="177">
        <f t="shared" si="5"/>
        <v>1</v>
      </c>
      <c r="T14" s="177">
        <f t="shared" si="6"/>
        <v>1</v>
      </c>
      <c r="U14" s="177">
        <f t="shared" si="7"/>
        <v>0</v>
      </c>
      <c r="V14" s="181" t="str">
        <f t="shared" si="8"/>
        <v>Corynebacterium pseudotuberculosis</v>
      </c>
      <c r="W14" s="181" t="str">
        <f t="shared" si="9"/>
        <v>Corynebacterium pseudotuberculosis</v>
      </c>
      <c r="X14" s="177">
        <f t="shared" si="10"/>
        <v>0</v>
      </c>
      <c r="Y14" s="177">
        <f t="shared" si="11"/>
        <v>0</v>
      </c>
      <c r="Z14" s="177">
        <f t="shared" si="12"/>
        <v>0</v>
      </c>
      <c r="AA14" s="177">
        <f t="shared" si="13"/>
        <v>0</v>
      </c>
    </row>
    <row r="15" spans="1:28" ht="15" customHeight="1" x14ac:dyDescent="0.25">
      <c r="A15" s="40" t="str">
        <f>Y1</f>
        <v>2. Hit Treffer Parameter</v>
      </c>
      <c r="B15" s="132">
        <f>SUM(Y:Y)</f>
        <v>3</v>
      </c>
      <c r="D15" s="172">
        <v>1</v>
      </c>
      <c r="E15" s="172">
        <f t="shared" si="3"/>
        <v>1</v>
      </c>
      <c r="F15" s="28" t="s">
        <v>414</v>
      </c>
      <c r="G15" s="28" t="s">
        <v>359</v>
      </c>
      <c r="H15" s="28" t="s">
        <v>334</v>
      </c>
      <c r="I15" s="31">
        <v>41283</v>
      </c>
      <c r="J15" s="28" t="s">
        <v>403</v>
      </c>
      <c r="K15" s="28" t="s">
        <v>271</v>
      </c>
      <c r="L15" s="28" t="s">
        <v>403</v>
      </c>
      <c r="M15" s="28" t="s">
        <v>271</v>
      </c>
      <c r="N15" s="29">
        <v>2.3199999999999998</v>
      </c>
      <c r="O15" s="28" t="s">
        <v>403</v>
      </c>
      <c r="P15" s="28" t="s">
        <v>271</v>
      </c>
      <c r="Q15" s="29">
        <v>2.25</v>
      </c>
      <c r="R15" s="174" t="str">
        <f t="shared" si="4"/>
        <v>A</v>
      </c>
      <c r="S15" s="177">
        <f t="shared" si="5"/>
        <v>1</v>
      </c>
      <c r="T15" s="177">
        <f t="shared" si="6"/>
        <v>1</v>
      </c>
      <c r="U15" s="177">
        <f t="shared" si="7"/>
        <v>0</v>
      </c>
      <c r="V15" s="181" t="str">
        <f t="shared" si="8"/>
        <v>Corynebacterium pseudotuberculosis</v>
      </c>
      <c r="W15" s="181" t="str">
        <f t="shared" si="9"/>
        <v>Corynebacterium pseudotuberculosis</v>
      </c>
      <c r="X15" s="177">
        <f t="shared" si="10"/>
        <v>0</v>
      </c>
      <c r="Y15" s="177">
        <f t="shared" si="11"/>
        <v>0</v>
      </c>
      <c r="Z15" s="177">
        <f t="shared" si="12"/>
        <v>0</v>
      </c>
      <c r="AA15" s="177">
        <f t="shared" si="13"/>
        <v>0</v>
      </c>
    </row>
    <row r="16" spans="1:28" ht="15" customHeight="1" x14ac:dyDescent="0.25">
      <c r="A16" s="133" t="s">
        <v>310</v>
      </c>
      <c r="B16" s="134">
        <f>SUM(AA:AA)</f>
        <v>3</v>
      </c>
      <c r="D16" s="172">
        <v>1</v>
      </c>
      <c r="E16" s="172">
        <f t="shared" si="3"/>
        <v>1</v>
      </c>
      <c r="F16" s="28" t="s">
        <v>415</v>
      </c>
      <c r="G16" s="28" t="s">
        <v>402</v>
      </c>
      <c r="H16" s="28" t="s">
        <v>410</v>
      </c>
      <c r="I16" s="31">
        <v>42472</v>
      </c>
      <c r="J16" s="28" t="s">
        <v>403</v>
      </c>
      <c r="K16" s="28" t="s">
        <v>271</v>
      </c>
      <c r="L16" s="28" t="s">
        <v>403</v>
      </c>
      <c r="M16" s="28" t="s">
        <v>271</v>
      </c>
      <c r="N16" s="29">
        <v>2.08</v>
      </c>
      <c r="O16" s="28" t="s">
        <v>403</v>
      </c>
      <c r="P16" s="28" t="s">
        <v>271</v>
      </c>
      <c r="Q16" s="29">
        <v>2.06</v>
      </c>
      <c r="R16" s="174" t="str">
        <f t="shared" si="4"/>
        <v>A</v>
      </c>
      <c r="S16" s="177">
        <f t="shared" si="5"/>
        <v>1</v>
      </c>
      <c r="T16" s="177">
        <f t="shared" si="6"/>
        <v>1</v>
      </c>
      <c r="U16" s="177">
        <f t="shared" si="7"/>
        <v>0</v>
      </c>
      <c r="V16" s="181" t="str">
        <f t="shared" si="8"/>
        <v>Corynebacterium pseudotuberculosis</v>
      </c>
      <c r="W16" s="181" t="str">
        <f t="shared" si="9"/>
        <v>Corynebacterium pseudotuberculosis</v>
      </c>
      <c r="X16" s="177">
        <f t="shared" si="10"/>
        <v>0</v>
      </c>
      <c r="Y16" s="177">
        <f t="shared" si="11"/>
        <v>0</v>
      </c>
      <c r="Z16" s="177">
        <f t="shared" si="12"/>
        <v>0</v>
      </c>
      <c r="AA16" s="177">
        <f t="shared" si="13"/>
        <v>0</v>
      </c>
    </row>
    <row r="17" spans="1:27" ht="15" customHeight="1" x14ac:dyDescent="0.25">
      <c r="A17" s="137" t="s">
        <v>313</v>
      </c>
      <c r="B17" s="138">
        <f>B16/B4</f>
        <v>7.4257425742574254E-3</v>
      </c>
      <c r="D17" s="172">
        <v>1</v>
      </c>
      <c r="E17" s="172">
        <f t="shared" si="3"/>
        <v>1</v>
      </c>
      <c r="F17" s="28" t="s">
        <v>416</v>
      </c>
      <c r="G17" s="28" t="s">
        <v>359</v>
      </c>
      <c r="H17" s="28" t="s">
        <v>410</v>
      </c>
      <c r="I17" s="31">
        <v>43413</v>
      </c>
      <c r="J17" s="28" t="s">
        <v>403</v>
      </c>
      <c r="K17" s="28" t="s">
        <v>271</v>
      </c>
      <c r="L17" s="28" t="s">
        <v>403</v>
      </c>
      <c r="M17" s="28" t="s">
        <v>271</v>
      </c>
      <c r="N17" s="29">
        <v>2.4900000000000002</v>
      </c>
      <c r="O17" s="28" t="s">
        <v>403</v>
      </c>
      <c r="P17" s="28" t="s">
        <v>271</v>
      </c>
      <c r="Q17" s="29">
        <v>2.48</v>
      </c>
      <c r="R17" s="174" t="str">
        <f t="shared" si="4"/>
        <v>A</v>
      </c>
      <c r="S17" s="177">
        <f t="shared" si="5"/>
        <v>1</v>
      </c>
      <c r="T17" s="177">
        <f t="shared" si="6"/>
        <v>1</v>
      </c>
      <c r="U17" s="177">
        <f t="shared" si="7"/>
        <v>0</v>
      </c>
      <c r="V17" s="181" t="str">
        <f t="shared" si="8"/>
        <v>Corynebacterium pseudotuberculosis</v>
      </c>
      <c r="W17" s="181" t="str">
        <f t="shared" si="9"/>
        <v>Corynebacterium pseudotuberculosis</v>
      </c>
      <c r="X17" s="177">
        <f t="shared" si="10"/>
        <v>0</v>
      </c>
      <c r="Y17" s="177">
        <f t="shared" si="11"/>
        <v>0</v>
      </c>
      <c r="Z17" s="177">
        <f t="shared" si="12"/>
        <v>0</v>
      </c>
      <c r="AA17" s="177">
        <f t="shared" si="13"/>
        <v>0</v>
      </c>
    </row>
    <row r="18" spans="1:27" ht="15" customHeight="1" x14ac:dyDescent="0.25">
      <c r="D18" s="172">
        <v>1</v>
      </c>
      <c r="E18" s="172">
        <f t="shared" si="3"/>
        <v>1</v>
      </c>
      <c r="F18" s="28" t="s">
        <v>417</v>
      </c>
      <c r="G18" s="28" t="s">
        <v>359</v>
      </c>
      <c r="H18" s="28" t="s">
        <v>334</v>
      </c>
      <c r="I18" s="31">
        <v>41261</v>
      </c>
      <c r="J18" s="28" t="s">
        <v>403</v>
      </c>
      <c r="K18" s="28" t="s">
        <v>271</v>
      </c>
      <c r="L18" s="28" t="s">
        <v>403</v>
      </c>
      <c r="M18" s="28" t="s">
        <v>271</v>
      </c>
      <c r="N18" s="29">
        <v>2.29</v>
      </c>
      <c r="O18" s="28" t="s">
        <v>403</v>
      </c>
      <c r="P18" s="28" t="s">
        <v>271</v>
      </c>
      <c r="Q18" s="29">
        <v>2.25</v>
      </c>
      <c r="R18" s="174" t="str">
        <f t="shared" si="4"/>
        <v>A</v>
      </c>
      <c r="S18" s="177">
        <f t="shared" si="5"/>
        <v>1</v>
      </c>
      <c r="T18" s="177">
        <f t="shared" si="6"/>
        <v>1</v>
      </c>
      <c r="U18" s="177">
        <f t="shared" si="7"/>
        <v>0</v>
      </c>
      <c r="V18" s="181" t="str">
        <f t="shared" si="8"/>
        <v>Corynebacterium pseudotuberculosis</v>
      </c>
      <c r="W18" s="181" t="str">
        <f t="shared" si="9"/>
        <v>Corynebacterium pseudotuberculosis</v>
      </c>
      <c r="X18" s="177">
        <f t="shared" si="10"/>
        <v>0</v>
      </c>
      <c r="Y18" s="177">
        <f t="shared" si="11"/>
        <v>0</v>
      </c>
      <c r="Z18" s="177">
        <f t="shared" si="12"/>
        <v>0</v>
      </c>
      <c r="AA18" s="177">
        <f t="shared" si="13"/>
        <v>0</v>
      </c>
    </row>
    <row r="19" spans="1:27" ht="15" customHeight="1" x14ac:dyDescent="0.25">
      <c r="D19" s="172">
        <v>1</v>
      </c>
      <c r="E19" s="172">
        <f t="shared" si="3"/>
        <v>1</v>
      </c>
      <c r="F19" s="28" t="s">
        <v>418</v>
      </c>
      <c r="G19" s="28" t="s">
        <v>333</v>
      </c>
      <c r="H19" s="28" t="s">
        <v>410</v>
      </c>
      <c r="I19" s="31">
        <v>44363</v>
      </c>
      <c r="J19" s="28" t="s">
        <v>403</v>
      </c>
      <c r="K19" s="28" t="s">
        <v>271</v>
      </c>
      <c r="L19" s="28" t="s">
        <v>403</v>
      </c>
      <c r="M19" s="28" t="s">
        <v>271</v>
      </c>
      <c r="N19" s="29">
        <v>2.38</v>
      </c>
      <c r="O19" s="28" t="s">
        <v>403</v>
      </c>
      <c r="P19" s="28" t="s">
        <v>271</v>
      </c>
      <c r="Q19" s="29">
        <v>2.36</v>
      </c>
      <c r="R19" s="174" t="str">
        <f t="shared" si="4"/>
        <v>A</v>
      </c>
      <c r="S19" s="177">
        <f t="shared" si="5"/>
        <v>1</v>
      </c>
      <c r="T19" s="177">
        <f t="shared" si="6"/>
        <v>1</v>
      </c>
      <c r="U19" s="177">
        <f t="shared" si="7"/>
        <v>0</v>
      </c>
      <c r="V19" s="181" t="str">
        <f t="shared" si="8"/>
        <v>Corynebacterium pseudotuberculosis</v>
      </c>
      <c r="W19" s="181" t="str">
        <f t="shared" si="9"/>
        <v>Corynebacterium pseudotuberculosis</v>
      </c>
      <c r="X19" s="177">
        <f t="shared" si="10"/>
        <v>0</v>
      </c>
      <c r="Y19" s="177">
        <f t="shared" si="11"/>
        <v>0</v>
      </c>
      <c r="Z19" s="177">
        <f t="shared" si="12"/>
        <v>0</v>
      </c>
      <c r="AA19" s="177">
        <f t="shared" si="13"/>
        <v>0</v>
      </c>
    </row>
    <row r="20" spans="1:27" ht="15" customHeight="1" x14ac:dyDescent="0.25">
      <c r="A20" s="146" t="s">
        <v>315</v>
      </c>
      <c r="B20" s="164">
        <f>Settings!F10</f>
        <v>2</v>
      </c>
      <c r="C20" s="1" t="s">
        <v>316</v>
      </c>
      <c r="D20" s="172">
        <v>1</v>
      </c>
      <c r="E20" s="172">
        <f t="shared" si="3"/>
        <v>1</v>
      </c>
      <c r="F20" s="28" t="s">
        <v>419</v>
      </c>
      <c r="G20" s="28" t="s">
        <v>359</v>
      </c>
      <c r="H20" s="28" t="s">
        <v>410</v>
      </c>
      <c r="I20" s="31">
        <v>44119</v>
      </c>
      <c r="J20" s="28" t="s">
        <v>403</v>
      </c>
      <c r="K20" s="28" t="s">
        <v>271</v>
      </c>
      <c r="L20" s="28" t="s">
        <v>403</v>
      </c>
      <c r="M20" s="28" t="s">
        <v>271</v>
      </c>
      <c r="N20" s="29">
        <v>2.38</v>
      </c>
      <c r="O20" s="28" t="s">
        <v>403</v>
      </c>
      <c r="P20" s="28" t="s">
        <v>271</v>
      </c>
      <c r="Q20" s="29">
        <v>2.2799999999999998</v>
      </c>
      <c r="R20" s="174" t="str">
        <f t="shared" si="4"/>
        <v>A</v>
      </c>
      <c r="S20" s="177">
        <f t="shared" si="5"/>
        <v>1</v>
      </c>
      <c r="T20" s="177">
        <f t="shared" si="6"/>
        <v>1</v>
      </c>
      <c r="U20" s="177">
        <f t="shared" si="7"/>
        <v>0</v>
      </c>
      <c r="V20" s="181" t="str">
        <f t="shared" si="8"/>
        <v>Corynebacterium pseudotuberculosis</v>
      </c>
      <c r="W20" s="181" t="str">
        <f t="shared" si="9"/>
        <v>Corynebacterium pseudotuberculosis</v>
      </c>
      <c r="X20" s="177">
        <f t="shared" si="10"/>
        <v>0</v>
      </c>
      <c r="Y20" s="177">
        <f t="shared" si="11"/>
        <v>0</v>
      </c>
      <c r="Z20" s="177">
        <f t="shared" si="12"/>
        <v>0</v>
      </c>
      <c r="AA20" s="177">
        <f t="shared" si="13"/>
        <v>0</v>
      </c>
    </row>
    <row r="21" spans="1:27" ht="15" customHeight="1" x14ac:dyDescent="0.25">
      <c r="A21" s="148"/>
      <c r="B21" s="165">
        <f>Settings!D10</f>
        <v>1.7</v>
      </c>
      <c r="C21" s="1" t="s">
        <v>317</v>
      </c>
      <c r="D21" s="172">
        <v>1</v>
      </c>
      <c r="E21" s="172">
        <f t="shared" si="3"/>
        <v>1</v>
      </c>
      <c r="F21" s="28" t="s">
        <v>420</v>
      </c>
      <c r="G21" s="28" t="s">
        <v>333</v>
      </c>
      <c r="H21" s="28" t="s">
        <v>410</v>
      </c>
      <c r="I21" s="31">
        <v>44363</v>
      </c>
      <c r="J21" s="28" t="s">
        <v>403</v>
      </c>
      <c r="K21" s="28" t="s">
        <v>271</v>
      </c>
      <c r="L21" s="28" t="s">
        <v>403</v>
      </c>
      <c r="M21" s="28" t="s">
        <v>271</v>
      </c>
      <c r="N21" s="29">
        <v>2.4500000000000002</v>
      </c>
      <c r="O21" s="28" t="s">
        <v>403</v>
      </c>
      <c r="P21" s="28" t="s">
        <v>271</v>
      </c>
      <c r="Q21" s="29">
        <v>2.37</v>
      </c>
      <c r="R21" s="174" t="str">
        <f t="shared" si="4"/>
        <v>A</v>
      </c>
      <c r="S21" s="177">
        <f t="shared" si="5"/>
        <v>1</v>
      </c>
      <c r="T21" s="177">
        <f t="shared" si="6"/>
        <v>1</v>
      </c>
      <c r="U21" s="177">
        <f t="shared" si="7"/>
        <v>0</v>
      </c>
      <c r="V21" s="181" t="str">
        <f t="shared" si="8"/>
        <v>Corynebacterium pseudotuberculosis</v>
      </c>
      <c r="W21" s="181" t="str">
        <f t="shared" si="9"/>
        <v>Corynebacterium pseudotuberculosis</v>
      </c>
      <c r="X21" s="177">
        <f t="shared" si="10"/>
        <v>0</v>
      </c>
      <c r="Y21" s="177">
        <f t="shared" si="11"/>
        <v>0</v>
      </c>
      <c r="Z21" s="177">
        <f t="shared" si="12"/>
        <v>0</v>
      </c>
      <c r="AA21" s="177">
        <f t="shared" si="13"/>
        <v>0</v>
      </c>
    </row>
    <row r="22" spans="1:27" ht="15" customHeight="1" x14ac:dyDescent="0.25">
      <c r="A22" s="1" t="s">
        <v>330</v>
      </c>
      <c r="D22" s="172">
        <v>1</v>
      </c>
      <c r="E22" s="172">
        <f t="shared" si="3"/>
        <v>1</v>
      </c>
      <c r="F22" s="28">
        <v>131011719</v>
      </c>
      <c r="G22" s="28" t="s">
        <v>359</v>
      </c>
      <c r="H22" s="28" t="s">
        <v>410</v>
      </c>
      <c r="I22" s="31">
        <v>43188</v>
      </c>
      <c r="J22" s="28" t="s">
        <v>403</v>
      </c>
      <c r="K22" s="28" t="s">
        <v>421</v>
      </c>
      <c r="L22" s="28" t="s">
        <v>403</v>
      </c>
      <c r="M22" s="28" t="s">
        <v>421</v>
      </c>
      <c r="N22" s="29">
        <v>2.1800000000000002</v>
      </c>
      <c r="O22" s="28" t="s">
        <v>403</v>
      </c>
      <c r="P22" s="28" t="s">
        <v>421</v>
      </c>
      <c r="Q22" s="29">
        <v>2.17</v>
      </c>
      <c r="R22" s="174" t="str">
        <f t="shared" si="4"/>
        <v>A</v>
      </c>
      <c r="S22" s="177">
        <f t="shared" si="5"/>
        <v>1</v>
      </c>
      <c r="T22" s="177">
        <f t="shared" si="6"/>
        <v>1</v>
      </c>
      <c r="U22" s="177">
        <f t="shared" si="7"/>
        <v>0</v>
      </c>
      <c r="V22" s="181" t="str">
        <f t="shared" si="8"/>
        <v>Corynebacterium ulcerans</v>
      </c>
      <c r="W22" s="181" t="str">
        <f t="shared" si="9"/>
        <v>Corynebacterium ulcerans</v>
      </c>
      <c r="X22" s="177">
        <f t="shared" si="10"/>
        <v>0</v>
      </c>
      <c r="Y22" s="177">
        <f t="shared" si="11"/>
        <v>0</v>
      </c>
      <c r="Z22" s="177">
        <f t="shared" si="12"/>
        <v>0</v>
      </c>
      <c r="AA22" s="177">
        <f t="shared" si="13"/>
        <v>0</v>
      </c>
    </row>
    <row r="23" spans="1:27" ht="15" customHeight="1" x14ac:dyDescent="0.25">
      <c r="D23" s="172">
        <v>1</v>
      </c>
      <c r="E23" s="172">
        <f t="shared" si="3"/>
        <v>1</v>
      </c>
      <c r="F23" s="28" t="s">
        <v>422</v>
      </c>
      <c r="G23" s="28" t="s">
        <v>359</v>
      </c>
      <c r="H23" s="28" t="s">
        <v>410</v>
      </c>
      <c r="I23" s="31">
        <v>43285</v>
      </c>
      <c r="J23" s="28" t="s">
        <v>403</v>
      </c>
      <c r="K23" s="28" t="s">
        <v>421</v>
      </c>
      <c r="L23" s="28" t="s">
        <v>403</v>
      </c>
      <c r="M23" s="28" t="s">
        <v>421</v>
      </c>
      <c r="N23" s="29">
        <v>2.1800000000000002</v>
      </c>
      <c r="O23" s="28" t="s">
        <v>403</v>
      </c>
      <c r="P23" s="28" t="s">
        <v>421</v>
      </c>
      <c r="Q23" s="29">
        <v>2.12</v>
      </c>
      <c r="R23" s="174" t="str">
        <f t="shared" si="4"/>
        <v>A</v>
      </c>
      <c r="S23" s="177">
        <f t="shared" si="5"/>
        <v>1</v>
      </c>
      <c r="T23" s="177">
        <f t="shared" si="6"/>
        <v>1</v>
      </c>
      <c r="U23" s="177">
        <f t="shared" si="7"/>
        <v>0</v>
      </c>
      <c r="V23" s="181" t="str">
        <f t="shared" si="8"/>
        <v>Corynebacterium ulcerans</v>
      </c>
      <c r="W23" s="181" t="str">
        <f t="shared" si="9"/>
        <v>Corynebacterium ulcerans</v>
      </c>
      <c r="X23" s="177">
        <f t="shared" si="10"/>
        <v>0</v>
      </c>
      <c r="Y23" s="177">
        <f t="shared" si="11"/>
        <v>0</v>
      </c>
      <c r="Z23" s="177">
        <f t="shared" si="12"/>
        <v>0</v>
      </c>
      <c r="AA23" s="177">
        <f t="shared" si="13"/>
        <v>0</v>
      </c>
    </row>
    <row r="24" spans="1:27" ht="15" customHeight="1" x14ac:dyDescent="0.25">
      <c r="A24" s="52" t="s">
        <v>293</v>
      </c>
      <c r="B24" s="48">
        <f>B4</f>
        <v>404</v>
      </c>
      <c r="D24" s="172">
        <v>1</v>
      </c>
      <c r="E24" s="172">
        <f t="shared" si="3"/>
        <v>1</v>
      </c>
      <c r="F24" s="28" t="s">
        <v>423</v>
      </c>
      <c r="G24" s="28" t="s">
        <v>424</v>
      </c>
      <c r="H24" s="28" t="s">
        <v>410</v>
      </c>
      <c r="I24" s="31">
        <v>44000</v>
      </c>
      <c r="J24" s="28" t="s">
        <v>403</v>
      </c>
      <c r="K24" s="28" t="s">
        <v>421</v>
      </c>
      <c r="L24" s="28" t="s">
        <v>403</v>
      </c>
      <c r="M24" s="28" t="s">
        <v>421</v>
      </c>
      <c r="N24" s="29">
        <v>2.29</v>
      </c>
      <c r="O24" s="28" t="s">
        <v>403</v>
      </c>
      <c r="P24" s="28" t="s">
        <v>421</v>
      </c>
      <c r="Q24" s="29">
        <v>2.23</v>
      </c>
      <c r="R24" s="174" t="str">
        <f t="shared" si="4"/>
        <v>A</v>
      </c>
      <c r="S24" s="177">
        <f t="shared" si="5"/>
        <v>1</v>
      </c>
      <c r="T24" s="177">
        <f t="shared" si="6"/>
        <v>1</v>
      </c>
      <c r="U24" s="177">
        <f t="shared" si="7"/>
        <v>0</v>
      </c>
      <c r="V24" s="181" t="str">
        <f t="shared" si="8"/>
        <v>Corynebacterium ulcerans</v>
      </c>
      <c r="W24" s="181" t="str">
        <f t="shared" si="9"/>
        <v>Corynebacterium ulcerans</v>
      </c>
      <c r="X24" s="177">
        <f t="shared" si="10"/>
        <v>0</v>
      </c>
      <c r="Y24" s="177">
        <f t="shared" si="11"/>
        <v>0</v>
      </c>
      <c r="Z24" s="177">
        <f t="shared" si="12"/>
        <v>0</v>
      </c>
      <c r="AA24" s="177">
        <f t="shared" si="13"/>
        <v>0</v>
      </c>
    </row>
    <row r="25" spans="1:27" ht="15" customHeight="1" x14ac:dyDescent="0.25">
      <c r="A25" s="61" t="s">
        <v>302</v>
      </c>
      <c r="B25" s="101">
        <f>B6</f>
        <v>401</v>
      </c>
      <c r="D25" s="172">
        <v>1</v>
      </c>
      <c r="E25" s="172">
        <f t="shared" si="3"/>
        <v>1</v>
      </c>
      <c r="F25" s="28" t="s">
        <v>425</v>
      </c>
      <c r="G25" s="28" t="s">
        <v>424</v>
      </c>
      <c r="H25" s="28" t="s">
        <v>410</v>
      </c>
      <c r="I25" s="31">
        <v>44000</v>
      </c>
      <c r="J25" s="28" t="s">
        <v>403</v>
      </c>
      <c r="K25" s="28" t="s">
        <v>421</v>
      </c>
      <c r="L25" s="28" t="s">
        <v>403</v>
      </c>
      <c r="M25" s="28" t="s">
        <v>421</v>
      </c>
      <c r="N25" s="29">
        <v>2.52</v>
      </c>
      <c r="O25" s="28" t="s">
        <v>403</v>
      </c>
      <c r="P25" s="28" t="s">
        <v>421</v>
      </c>
      <c r="Q25" s="29">
        <v>2.3199999999999998</v>
      </c>
      <c r="R25" s="174" t="str">
        <f t="shared" si="4"/>
        <v>A</v>
      </c>
      <c r="S25" s="177">
        <f t="shared" si="5"/>
        <v>1</v>
      </c>
      <c r="T25" s="177">
        <f t="shared" si="6"/>
        <v>1</v>
      </c>
      <c r="U25" s="177">
        <f t="shared" si="7"/>
        <v>0</v>
      </c>
      <c r="V25" s="181" t="str">
        <f t="shared" si="8"/>
        <v>Corynebacterium ulcerans</v>
      </c>
      <c r="W25" s="181" t="str">
        <f t="shared" si="9"/>
        <v>Corynebacterium ulcerans</v>
      </c>
      <c r="X25" s="177">
        <f t="shared" si="10"/>
        <v>0</v>
      </c>
      <c r="Y25" s="177">
        <f t="shared" si="11"/>
        <v>0</v>
      </c>
      <c r="Z25" s="177">
        <f t="shared" si="12"/>
        <v>0</v>
      </c>
      <c r="AA25" s="177">
        <f t="shared" si="13"/>
        <v>0</v>
      </c>
    </row>
    <row r="26" spans="1:27" ht="15" customHeight="1" x14ac:dyDescent="0.25">
      <c r="A26" s="65" t="s">
        <v>300</v>
      </c>
      <c r="B26" s="98">
        <f>B7</f>
        <v>3</v>
      </c>
      <c r="D26" s="172">
        <v>1</v>
      </c>
      <c r="E26" s="172">
        <f t="shared" si="3"/>
        <v>1</v>
      </c>
      <c r="F26" s="28" t="s">
        <v>426</v>
      </c>
      <c r="G26" s="28" t="s">
        <v>424</v>
      </c>
      <c r="H26" s="28" t="s">
        <v>334</v>
      </c>
      <c r="I26" s="31">
        <v>44000</v>
      </c>
      <c r="J26" s="28" t="s">
        <v>403</v>
      </c>
      <c r="K26" s="28" t="s">
        <v>421</v>
      </c>
      <c r="L26" s="28" t="s">
        <v>403</v>
      </c>
      <c r="M26" s="28" t="s">
        <v>421</v>
      </c>
      <c r="N26" s="29">
        <v>2.37</v>
      </c>
      <c r="O26" s="28" t="s">
        <v>403</v>
      </c>
      <c r="P26" s="28" t="s">
        <v>421</v>
      </c>
      <c r="Q26" s="29">
        <v>2.2599999999999998</v>
      </c>
      <c r="R26" s="174" t="str">
        <f t="shared" si="4"/>
        <v>A</v>
      </c>
      <c r="S26" s="177">
        <f t="shared" si="5"/>
        <v>1</v>
      </c>
      <c r="T26" s="177">
        <f t="shared" si="6"/>
        <v>1</v>
      </c>
      <c r="U26" s="177">
        <f t="shared" si="7"/>
        <v>0</v>
      </c>
      <c r="V26" s="181" t="str">
        <f t="shared" si="8"/>
        <v>Corynebacterium ulcerans</v>
      </c>
      <c r="W26" s="181" t="str">
        <f t="shared" si="9"/>
        <v>Corynebacterium ulcerans</v>
      </c>
      <c r="X26" s="177">
        <f t="shared" si="10"/>
        <v>0</v>
      </c>
      <c r="Y26" s="177">
        <f t="shared" si="11"/>
        <v>0</v>
      </c>
      <c r="Z26" s="177">
        <f t="shared" si="12"/>
        <v>0</v>
      </c>
      <c r="AA26" s="177">
        <f t="shared" si="13"/>
        <v>0</v>
      </c>
    </row>
    <row r="27" spans="1:27" ht="15" customHeight="1" x14ac:dyDescent="0.25">
      <c r="D27" s="172">
        <v>1</v>
      </c>
      <c r="E27" s="172">
        <f t="shared" si="3"/>
        <v>1</v>
      </c>
      <c r="F27" s="28" t="s">
        <v>427</v>
      </c>
      <c r="G27" s="28" t="s">
        <v>424</v>
      </c>
      <c r="H27" s="28" t="s">
        <v>334</v>
      </c>
      <c r="I27" s="31">
        <v>44000</v>
      </c>
      <c r="J27" s="28" t="s">
        <v>403</v>
      </c>
      <c r="K27" s="28" t="s">
        <v>421</v>
      </c>
      <c r="L27" s="28" t="s">
        <v>403</v>
      </c>
      <c r="M27" s="28" t="s">
        <v>421</v>
      </c>
      <c r="N27" s="29">
        <v>2.54</v>
      </c>
      <c r="O27" s="28" t="s">
        <v>403</v>
      </c>
      <c r="P27" s="28" t="s">
        <v>421</v>
      </c>
      <c r="Q27" s="29">
        <v>2.44</v>
      </c>
      <c r="R27" s="174" t="str">
        <f t="shared" si="4"/>
        <v>A</v>
      </c>
      <c r="S27" s="177">
        <f t="shared" si="5"/>
        <v>1</v>
      </c>
      <c r="T27" s="177">
        <f t="shared" si="6"/>
        <v>1</v>
      </c>
      <c r="U27" s="177">
        <f t="shared" si="7"/>
        <v>0</v>
      </c>
      <c r="V27" s="181" t="str">
        <f t="shared" si="8"/>
        <v>Corynebacterium ulcerans</v>
      </c>
      <c r="W27" s="181" t="str">
        <f t="shared" si="9"/>
        <v>Corynebacterium ulcerans</v>
      </c>
      <c r="X27" s="177">
        <f t="shared" si="10"/>
        <v>0</v>
      </c>
      <c r="Y27" s="177">
        <f t="shared" si="11"/>
        <v>0</v>
      </c>
      <c r="Z27" s="177">
        <f t="shared" si="12"/>
        <v>0</v>
      </c>
      <c r="AA27" s="177">
        <f t="shared" si="13"/>
        <v>0</v>
      </c>
    </row>
    <row r="28" spans="1:27" ht="15" customHeight="1" x14ac:dyDescent="0.25">
      <c r="A28" s="1" t="s">
        <v>311</v>
      </c>
      <c r="B28" s="44">
        <f>1-(B4/B3)</f>
        <v>0.19841269841269837</v>
      </c>
      <c r="D28" s="172">
        <v>0</v>
      </c>
      <c r="E28" s="172">
        <f t="shared" si="3"/>
        <v>0</v>
      </c>
      <c r="F28" s="28" t="s">
        <v>428</v>
      </c>
      <c r="G28" s="28" t="s">
        <v>382</v>
      </c>
      <c r="H28" s="28" t="s">
        <v>334</v>
      </c>
      <c r="I28" s="31">
        <v>42466</v>
      </c>
      <c r="J28" s="28" t="s">
        <v>429</v>
      </c>
      <c r="K28" s="28" t="s">
        <v>430</v>
      </c>
      <c r="L28" s="28" t="s">
        <v>429</v>
      </c>
      <c r="M28" s="28" t="s">
        <v>430</v>
      </c>
      <c r="N28" s="29">
        <v>2.25</v>
      </c>
      <c r="O28" s="28" t="s">
        <v>429</v>
      </c>
      <c r="P28" s="28" t="s">
        <v>430</v>
      </c>
      <c r="Q28" s="29">
        <v>2.17</v>
      </c>
      <c r="R28" s="174" t="str">
        <f t="shared" si="4"/>
        <v>A</v>
      </c>
      <c r="S28" s="177">
        <f t="shared" si="5"/>
        <v>1</v>
      </c>
      <c r="T28" s="177">
        <f t="shared" si="6"/>
        <v>1</v>
      </c>
      <c r="U28" s="177">
        <f t="shared" si="7"/>
        <v>0</v>
      </c>
      <c r="V28" s="181" t="str">
        <f t="shared" si="8"/>
        <v>Bacillus cereus</v>
      </c>
      <c r="W28" s="181" t="str">
        <f t="shared" si="9"/>
        <v>Bacillus cereus</v>
      </c>
      <c r="X28" s="177">
        <f t="shared" si="10"/>
        <v>0</v>
      </c>
      <c r="Y28" s="177">
        <f t="shared" si="11"/>
        <v>0</v>
      </c>
      <c r="Z28" s="177">
        <f t="shared" si="12"/>
        <v>0</v>
      </c>
      <c r="AA28" s="177">
        <f t="shared" si="13"/>
        <v>0</v>
      </c>
    </row>
    <row r="29" spans="1:27" ht="15" customHeight="1" x14ac:dyDescent="0.25">
      <c r="A29" s="135" t="s">
        <v>312</v>
      </c>
      <c r="B29" s="136">
        <f>B26/B4</f>
        <v>7.4257425742574254E-3</v>
      </c>
      <c r="D29" s="172">
        <v>0</v>
      </c>
      <c r="E29" s="172">
        <f t="shared" si="3"/>
        <v>0</v>
      </c>
      <c r="F29" s="28" t="s">
        <v>431</v>
      </c>
      <c r="G29" s="28" t="s">
        <v>338</v>
      </c>
      <c r="H29" s="28" t="s">
        <v>432</v>
      </c>
      <c r="I29" s="31" t="s">
        <v>433</v>
      </c>
      <c r="J29" s="28" t="s">
        <v>429</v>
      </c>
      <c r="K29" s="28" t="s">
        <v>430</v>
      </c>
      <c r="L29" s="28" t="s">
        <v>429</v>
      </c>
      <c r="M29" s="28" t="s">
        <v>430</v>
      </c>
      <c r="N29" s="29">
        <v>1.99</v>
      </c>
      <c r="O29" s="28" t="s">
        <v>429</v>
      </c>
      <c r="P29" s="28" t="s">
        <v>430</v>
      </c>
      <c r="Q29" s="29">
        <v>1.92</v>
      </c>
      <c r="R29" s="174" t="str">
        <f t="shared" si="4"/>
        <v>B</v>
      </c>
      <c r="S29" s="177">
        <f t="shared" si="5"/>
        <v>0</v>
      </c>
      <c r="T29" s="177">
        <f t="shared" si="6"/>
        <v>0</v>
      </c>
      <c r="U29" s="177">
        <f t="shared" si="7"/>
        <v>1</v>
      </c>
      <c r="V29" s="181" t="str">
        <f t="shared" si="8"/>
        <v>Bacillus cereus</v>
      </c>
      <c r="W29" s="181" t="str">
        <f t="shared" si="9"/>
        <v>Bacillus cereus</v>
      </c>
      <c r="X29" s="177">
        <f t="shared" si="10"/>
        <v>0</v>
      </c>
      <c r="Y29" s="177">
        <f t="shared" si="11"/>
        <v>0</v>
      </c>
      <c r="Z29" s="177">
        <f t="shared" si="12"/>
        <v>0</v>
      </c>
      <c r="AA29" s="177">
        <f t="shared" si="13"/>
        <v>0</v>
      </c>
    </row>
    <row r="30" spans="1:27" ht="15" customHeight="1" x14ac:dyDescent="0.25">
      <c r="D30" s="172">
        <v>1</v>
      </c>
      <c r="E30" s="172">
        <f t="shared" si="3"/>
        <v>1</v>
      </c>
      <c r="F30" s="28" t="s">
        <v>434</v>
      </c>
      <c r="G30" s="28" t="s">
        <v>351</v>
      </c>
      <c r="H30" s="28" t="s">
        <v>410</v>
      </c>
      <c r="I30" s="31" t="s">
        <v>435</v>
      </c>
      <c r="J30" s="28" t="s">
        <v>429</v>
      </c>
      <c r="K30" s="28" t="s">
        <v>430</v>
      </c>
      <c r="L30" s="28" t="s">
        <v>429</v>
      </c>
      <c r="M30" s="28" t="s">
        <v>430</v>
      </c>
      <c r="N30" s="29">
        <v>2.5</v>
      </c>
      <c r="O30" s="28" t="s">
        <v>429</v>
      </c>
      <c r="P30" s="28" t="s">
        <v>430</v>
      </c>
      <c r="Q30" s="29">
        <v>2.48</v>
      </c>
      <c r="R30" s="174" t="str">
        <f t="shared" si="4"/>
        <v>A</v>
      </c>
      <c r="S30" s="177">
        <f t="shared" si="5"/>
        <v>1</v>
      </c>
      <c r="T30" s="177">
        <f t="shared" si="6"/>
        <v>1</v>
      </c>
      <c r="U30" s="177">
        <f t="shared" si="7"/>
        <v>0</v>
      </c>
      <c r="V30" s="181" t="str">
        <f t="shared" si="8"/>
        <v>Bacillus cereus</v>
      </c>
      <c r="W30" s="181" t="str">
        <f t="shared" si="9"/>
        <v>Bacillus cereus</v>
      </c>
      <c r="X30" s="177">
        <f t="shared" si="10"/>
        <v>0</v>
      </c>
      <c r="Y30" s="177">
        <f t="shared" si="11"/>
        <v>0</v>
      </c>
      <c r="Z30" s="177">
        <f t="shared" si="12"/>
        <v>0</v>
      </c>
      <c r="AA30" s="177">
        <f t="shared" si="13"/>
        <v>0</v>
      </c>
    </row>
    <row r="31" spans="1:27" ht="15" customHeight="1" x14ac:dyDescent="0.25">
      <c r="D31" s="172">
        <v>1</v>
      </c>
      <c r="E31" s="172">
        <f t="shared" si="3"/>
        <v>1</v>
      </c>
      <c r="F31" s="28" t="s">
        <v>436</v>
      </c>
      <c r="G31" s="28" t="s">
        <v>354</v>
      </c>
      <c r="H31" s="28" t="s">
        <v>334</v>
      </c>
      <c r="I31" s="31">
        <v>42466</v>
      </c>
      <c r="J31" s="28" t="s">
        <v>429</v>
      </c>
      <c r="K31" s="28" t="s">
        <v>430</v>
      </c>
      <c r="L31" s="28" t="s">
        <v>429</v>
      </c>
      <c r="M31" s="28" t="s">
        <v>430</v>
      </c>
      <c r="N31" s="29">
        <v>2.34</v>
      </c>
      <c r="O31" s="28" t="s">
        <v>429</v>
      </c>
      <c r="P31" s="28" t="s">
        <v>430</v>
      </c>
      <c r="Q31" s="29">
        <v>2.33</v>
      </c>
      <c r="R31" s="174" t="str">
        <f t="shared" si="4"/>
        <v>A</v>
      </c>
      <c r="S31" s="177">
        <f t="shared" si="5"/>
        <v>1</v>
      </c>
      <c r="T31" s="177">
        <f t="shared" si="6"/>
        <v>1</v>
      </c>
      <c r="U31" s="177">
        <f t="shared" si="7"/>
        <v>0</v>
      </c>
      <c r="V31" s="181" t="str">
        <f t="shared" si="8"/>
        <v>Bacillus cereus</v>
      </c>
      <c r="W31" s="181" t="str">
        <f t="shared" si="9"/>
        <v>Bacillus cereus</v>
      </c>
      <c r="X31" s="177">
        <f t="shared" si="10"/>
        <v>0</v>
      </c>
      <c r="Y31" s="177">
        <f t="shared" si="11"/>
        <v>0</v>
      </c>
      <c r="Z31" s="177">
        <f t="shared" si="12"/>
        <v>0</v>
      </c>
      <c r="AA31" s="177">
        <f t="shared" si="13"/>
        <v>0</v>
      </c>
    </row>
    <row r="32" spans="1:27" ht="15" customHeight="1" x14ac:dyDescent="0.25">
      <c r="D32" s="172">
        <v>1</v>
      </c>
      <c r="E32" s="172">
        <f t="shared" si="3"/>
        <v>1</v>
      </c>
      <c r="F32" s="28" t="s">
        <v>438</v>
      </c>
      <c r="G32" s="28" t="s">
        <v>333</v>
      </c>
      <c r="H32" s="28" t="s">
        <v>410</v>
      </c>
      <c r="I32" s="31">
        <v>43733</v>
      </c>
      <c r="J32" s="28" t="s">
        <v>429</v>
      </c>
      <c r="K32" s="28" t="s">
        <v>430</v>
      </c>
      <c r="L32" s="28" t="s">
        <v>429</v>
      </c>
      <c r="M32" s="28" t="s">
        <v>430</v>
      </c>
      <c r="N32" s="29">
        <v>2.39</v>
      </c>
      <c r="O32" s="28" t="s">
        <v>429</v>
      </c>
      <c r="P32" s="28" t="s">
        <v>430</v>
      </c>
      <c r="Q32" s="29">
        <v>2.31</v>
      </c>
      <c r="R32" s="174" t="str">
        <f t="shared" si="4"/>
        <v>A</v>
      </c>
      <c r="S32" s="177">
        <f t="shared" si="5"/>
        <v>1</v>
      </c>
      <c r="T32" s="177">
        <f t="shared" si="6"/>
        <v>1</v>
      </c>
      <c r="U32" s="177">
        <f t="shared" si="7"/>
        <v>0</v>
      </c>
      <c r="V32" s="181" t="str">
        <f t="shared" si="8"/>
        <v>Bacillus cereus</v>
      </c>
      <c r="W32" s="181" t="str">
        <f t="shared" si="9"/>
        <v>Bacillus cereus</v>
      </c>
      <c r="X32" s="177">
        <f t="shared" si="10"/>
        <v>0</v>
      </c>
      <c r="Y32" s="177">
        <f t="shared" si="11"/>
        <v>0</v>
      </c>
      <c r="Z32" s="177">
        <f t="shared" si="12"/>
        <v>0</v>
      </c>
      <c r="AA32" s="177">
        <f t="shared" si="13"/>
        <v>0</v>
      </c>
    </row>
    <row r="33" spans="4:27" ht="15" customHeight="1" x14ac:dyDescent="0.25">
      <c r="D33" s="172">
        <v>1</v>
      </c>
      <c r="E33" s="172">
        <f t="shared" si="3"/>
        <v>1</v>
      </c>
      <c r="F33" s="28" t="s">
        <v>439</v>
      </c>
      <c r="G33" s="28" t="s">
        <v>372</v>
      </c>
      <c r="H33" s="28" t="s">
        <v>334</v>
      </c>
      <c r="I33" s="31">
        <v>42207</v>
      </c>
      <c r="J33" s="28" t="s">
        <v>429</v>
      </c>
      <c r="K33" s="28" t="s">
        <v>440</v>
      </c>
      <c r="L33" s="28" t="s">
        <v>429</v>
      </c>
      <c r="M33" s="28" t="s">
        <v>440</v>
      </c>
      <c r="N33" s="29">
        <v>2.17</v>
      </c>
      <c r="O33" s="28" t="s">
        <v>429</v>
      </c>
      <c r="P33" s="28" t="s">
        <v>440</v>
      </c>
      <c r="Q33" s="29">
        <v>2.15</v>
      </c>
      <c r="R33" s="174" t="str">
        <f t="shared" si="4"/>
        <v>A</v>
      </c>
      <c r="S33" s="177">
        <f t="shared" si="5"/>
        <v>1</v>
      </c>
      <c r="T33" s="177">
        <f t="shared" si="6"/>
        <v>1</v>
      </c>
      <c r="U33" s="177">
        <f t="shared" si="7"/>
        <v>0</v>
      </c>
      <c r="V33" s="181" t="str">
        <f t="shared" si="8"/>
        <v>Bacillus licheniformis</v>
      </c>
      <c r="W33" s="181" t="str">
        <f t="shared" si="9"/>
        <v>Bacillus licheniformis</v>
      </c>
      <c r="X33" s="177">
        <f t="shared" si="10"/>
        <v>0</v>
      </c>
      <c r="Y33" s="177">
        <f t="shared" si="11"/>
        <v>0</v>
      </c>
      <c r="Z33" s="177">
        <f t="shared" si="12"/>
        <v>0</v>
      </c>
      <c r="AA33" s="177">
        <f t="shared" si="13"/>
        <v>0</v>
      </c>
    </row>
    <row r="34" spans="4:27" ht="15" customHeight="1" x14ac:dyDescent="0.25">
      <c r="D34" s="172">
        <v>1</v>
      </c>
      <c r="E34" s="172">
        <f t="shared" si="3"/>
        <v>1</v>
      </c>
      <c r="F34" s="28" t="s">
        <v>441</v>
      </c>
      <c r="G34" s="28" t="s">
        <v>382</v>
      </c>
      <c r="H34" s="28" t="s">
        <v>410</v>
      </c>
      <c r="I34" s="31">
        <v>42396</v>
      </c>
      <c r="J34" s="28" t="s">
        <v>429</v>
      </c>
      <c r="K34" s="28" t="s">
        <v>440</v>
      </c>
      <c r="L34" s="28" t="s">
        <v>429</v>
      </c>
      <c r="M34" s="28" t="s">
        <v>440</v>
      </c>
      <c r="N34" s="29">
        <v>2.27</v>
      </c>
      <c r="O34" s="28" t="s">
        <v>429</v>
      </c>
      <c r="P34" s="28" t="s">
        <v>440</v>
      </c>
      <c r="Q34" s="29">
        <v>1.81</v>
      </c>
      <c r="R34" s="174" t="str">
        <f t="shared" si="4"/>
        <v>A</v>
      </c>
      <c r="S34" s="177">
        <f t="shared" si="5"/>
        <v>1</v>
      </c>
      <c r="T34" s="177">
        <f t="shared" si="6"/>
        <v>1</v>
      </c>
      <c r="U34" s="177">
        <f t="shared" si="7"/>
        <v>0</v>
      </c>
      <c r="V34" s="181" t="str">
        <f t="shared" si="8"/>
        <v>Bacillus licheniformis</v>
      </c>
      <c r="W34" s="181" t="str">
        <f t="shared" si="9"/>
        <v>Bacillus licheniformis</v>
      </c>
      <c r="X34" s="177">
        <f t="shared" si="10"/>
        <v>0</v>
      </c>
      <c r="Y34" s="177">
        <f t="shared" si="11"/>
        <v>0</v>
      </c>
      <c r="Z34" s="177">
        <f t="shared" si="12"/>
        <v>0</v>
      </c>
      <c r="AA34" s="177">
        <f t="shared" si="13"/>
        <v>0</v>
      </c>
    </row>
    <row r="35" spans="4:27" ht="15" customHeight="1" x14ac:dyDescent="0.25">
      <c r="D35" s="172">
        <v>0</v>
      </c>
      <c r="E35" s="172">
        <f t="shared" si="3"/>
        <v>0</v>
      </c>
      <c r="F35" s="28" t="s">
        <v>442</v>
      </c>
      <c r="G35" s="28" t="s">
        <v>443</v>
      </c>
      <c r="H35" s="28" t="s">
        <v>444</v>
      </c>
      <c r="I35" s="31" t="s">
        <v>445</v>
      </c>
      <c r="J35" s="28" t="s">
        <v>429</v>
      </c>
      <c r="K35" s="28" t="s">
        <v>446</v>
      </c>
      <c r="L35" s="28" t="s">
        <v>429</v>
      </c>
      <c r="M35" s="28" t="s">
        <v>437</v>
      </c>
      <c r="N35" s="29">
        <v>1.99</v>
      </c>
      <c r="O35" s="28" t="s">
        <v>429</v>
      </c>
      <c r="P35" s="28" t="s">
        <v>430</v>
      </c>
      <c r="Q35" s="29">
        <v>1.95</v>
      </c>
      <c r="R35" s="174" t="str">
        <f t="shared" si="4"/>
        <v>B</v>
      </c>
      <c r="S35" s="177">
        <f t="shared" si="5"/>
        <v>0</v>
      </c>
      <c r="T35" s="177">
        <f t="shared" si="6"/>
        <v>0</v>
      </c>
      <c r="U35" s="177">
        <f t="shared" si="7"/>
        <v>1</v>
      </c>
      <c r="V35" s="181" t="str">
        <f t="shared" si="8"/>
        <v>Bacillus pseudomycoides</v>
      </c>
      <c r="W35" s="181" t="str">
        <f t="shared" si="9"/>
        <v>Bacillus cereus</v>
      </c>
      <c r="X35" s="177">
        <f t="shared" si="10"/>
        <v>0</v>
      </c>
      <c r="Y35" s="177">
        <f t="shared" si="11"/>
        <v>0</v>
      </c>
      <c r="Z35" s="177">
        <f t="shared" si="12"/>
        <v>0</v>
      </c>
      <c r="AA35" s="177">
        <f t="shared" si="13"/>
        <v>0</v>
      </c>
    </row>
    <row r="36" spans="4:27" ht="15" customHeight="1" x14ac:dyDescent="0.25">
      <c r="D36" s="172">
        <v>0</v>
      </c>
      <c r="E36" s="172">
        <f t="shared" si="3"/>
        <v>0</v>
      </c>
      <c r="F36" s="28" t="s">
        <v>447</v>
      </c>
      <c r="G36" s="28" t="s">
        <v>354</v>
      </c>
      <c r="H36" s="28" t="s">
        <v>444</v>
      </c>
      <c r="I36" s="31" t="s">
        <v>448</v>
      </c>
      <c r="J36" s="28" t="s">
        <v>429</v>
      </c>
      <c r="K36" s="28" t="s">
        <v>449</v>
      </c>
      <c r="L36" s="28" t="s">
        <v>429</v>
      </c>
      <c r="M36" s="28" t="s">
        <v>449</v>
      </c>
      <c r="N36" s="29">
        <v>1.83</v>
      </c>
      <c r="O36" s="28" t="s">
        <v>429</v>
      </c>
      <c r="P36" s="28" t="s">
        <v>449</v>
      </c>
      <c r="Q36" s="29">
        <v>1.68</v>
      </c>
      <c r="R36" s="174" t="str">
        <f t="shared" si="4"/>
        <v>B</v>
      </c>
      <c r="S36" s="177">
        <f t="shared" si="5"/>
        <v>0</v>
      </c>
      <c r="T36" s="177">
        <f t="shared" si="6"/>
        <v>0</v>
      </c>
      <c r="U36" s="177">
        <f t="shared" si="7"/>
        <v>1</v>
      </c>
      <c r="V36" s="181" t="str">
        <f t="shared" si="8"/>
        <v>Bacillus pumilus</v>
      </c>
      <c r="W36" s="181" t="str">
        <f t="shared" si="9"/>
        <v>Bacillus pumilus</v>
      </c>
      <c r="X36" s="177">
        <f t="shared" si="10"/>
        <v>0</v>
      </c>
      <c r="Y36" s="177">
        <f t="shared" si="11"/>
        <v>0</v>
      </c>
      <c r="Z36" s="177">
        <f t="shared" si="12"/>
        <v>0</v>
      </c>
      <c r="AA36" s="177">
        <f t="shared" si="13"/>
        <v>0</v>
      </c>
    </row>
    <row r="37" spans="4:27" ht="15" customHeight="1" x14ac:dyDescent="0.25">
      <c r="D37" s="172">
        <v>1</v>
      </c>
      <c r="E37" s="172">
        <f t="shared" si="3"/>
        <v>0</v>
      </c>
      <c r="F37" s="28" t="s">
        <v>450</v>
      </c>
      <c r="G37" s="28" t="s">
        <v>451</v>
      </c>
      <c r="H37" s="28" t="s">
        <v>334</v>
      </c>
      <c r="I37" s="31">
        <v>42115</v>
      </c>
      <c r="J37" s="28" t="s">
        <v>429</v>
      </c>
      <c r="K37" s="28" t="s">
        <v>449</v>
      </c>
      <c r="L37" s="28" t="s">
        <v>429</v>
      </c>
      <c r="M37" s="28" t="s">
        <v>452</v>
      </c>
      <c r="N37" s="29">
        <v>1.56</v>
      </c>
      <c r="O37" s="28" t="s">
        <v>429</v>
      </c>
      <c r="P37" s="28" t="s">
        <v>452</v>
      </c>
      <c r="Q37" s="29">
        <v>1.52</v>
      </c>
      <c r="R37" s="174" t="str">
        <f t="shared" si="4"/>
        <v>B</v>
      </c>
      <c r="S37" s="177">
        <f t="shared" si="5"/>
        <v>0</v>
      </c>
      <c r="T37" s="177">
        <f t="shared" si="6"/>
        <v>0</v>
      </c>
      <c r="U37" s="177">
        <f t="shared" si="7"/>
        <v>1</v>
      </c>
      <c r="V37" s="181" t="str">
        <f t="shared" si="8"/>
        <v>Bacillus altitudinis</v>
      </c>
      <c r="W37" s="181" t="str">
        <f t="shared" si="9"/>
        <v>Bacillus altitudinis</v>
      </c>
      <c r="X37" s="177">
        <f t="shared" si="10"/>
        <v>0</v>
      </c>
      <c r="Y37" s="177">
        <f t="shared" si="11"/>
        <v>0</v>
      </c>
      <c r="Z37" s="177">
        <f t="shared" si="12"/>
        <v>0</v>
      </c>
      <c r="AA37" s="177">
        <f t="shared" si="13"/>
        <v>0</v>
      </c>
    </row>
    <row r="38" spans="4:27" ht="15" customHeight="1" x14ac:dyDescent="0.25">
      <c r="D38" s="172">
        <v>1</v>
      </c>
      <c r="E38" s="172">
        <f t="shared" si="3"/>
        <v>0</v>
      </c>
      <c r="F38" s="28" t="s">
        <v>453</v>
      </c>
      <c r="G38" s="28" t="s">
        <v>354</v>
      </c>
      <c r="H38" s="28" t="s">
        <v>334</v>
      </c>
      <c r="I38" s="31">
        <v>41661</v>
      </c>
      <c r="J38" s="28" t="s">
        <v>429</v>
      </c>
      <c r="K38" s="28" t="s">
        <v>454</v>
      </c>
      <c r="L38" s="28" t="s">
        <v>429</v>
      </c>
      <c r="M38" s="28" t="s">
        <v>455</v>
      </c>
      <c r="N38" s="29">
        <v>2.02</v>
      </c>
      <c r="O38" s="28" t="s">
        <v>429</v>
      </c>
      <c r="P38" s="28" t="s">
        <v>455</v>
      </c>
      <c r="Q38" s="29">
        <v>1.96</v>
      </c>
      <c r="R38" s="174" t="str">
        <f t="shared" si="4"/>
        <v>A</v>
      </c>
      <c r="S38" s="177">
        <f t="shared" si="5"/>
        <v>0</v>
      </c>
      <c r="T38" s="177">
        <f t="shared" si="6"/>
        <v>0</v>
      </c>
      <c r="U38" s="177">
        <f t="shared" si="7"/>
        <v>1</v>
      </c>
      <c r="V38" s="181" t="str">
        <f t="shared" si="8"/>
        <v>Bacillus subtilis</v>
      </c>
      <c r="W38" s="181" t="str">
        <f t="shared" si="9"/>
        <v>Bacillus subtilis</v>
      </c>
      <c r="X38" s="177">
        <f t="shared" si="10"/>
        <v>0</v>
      </c>
      <c r="Y38" s="177">
        <f t="shared" si="11"/>
        <v>0</v>
      </c>
      <c r="Z38" s="177">
        <f t="shared" si="12"/>
        <v>0</v>
      </c>
      <c r="AA38" s="177">
        <f t="shared" si="13"/>
        <v>0</v>
      </c>
    </row>
    <row r="39" spans="4:27" ht="15" customHeight="1" x14ac:dyDescent="0.25">
      <c r="D39" s="172">
        <v>1</v>
      </c>
      <c r="E39" s="172">
        <f t="shared" si="3"/>
        <v>0</v>
      </c>
      <c r="F39" s="28" t="s">
        <v>456</v>
      </c>
      <c r="G39" s="28" t="s">
        <v>457</v>
      </c>
      <c r="H39" s="28" t="s">
        <v>410</v>
      </c>
      <c r="I39" s="31" t="s">
        <v>458</v>
      </c>
      <c r="J39" s="28" t="s">
        <v>429</v>
      </c>
      <c r="K39" s="28" t="s">
        <v>454</v>
      </c>
      <c r="L39" s="28" t="s">
        <v>429</v>
      </c>
      <c r="M39" s="28" t="s">
        <v>455</v>
      </c>
      <c r="N39" s="29">
        <v>2.09</v>
      </c>
      <c r="O39" s="28" t="s">
        <v>429</v>
      </c>
      <c r="P39" s="28" t="s">
        <v>455</v>
      </c>
      <c r="Q39" s="29">
        <v>2.04</v>
      </c>
      <c r="R39" s="174" t="str">
        <f t="shared" si="4"/>
        <v>A</v>
      </c>
      <c r="S39" s="177">
        <f t="shared" si="5"/>
        <v>0</v>
      </c>
      <c r="T39" s="177">
        <f t="shared" si="6"/>
        <v>0</v>
      </c>
      <c r="U39" s="177">
        <f t="shared" si="7"/>
        <v>1</v>
      </c>
      <c r="V39" s="181" t="str">
        <f t="shared" si="8"/>
        <v>Bacillus subtilis</v>
      </c>
      <c r="W39" s="181" t="str">
        <f t="shared" si="9"/>
        <v>Bacillus subtilis</v>
      </c>
      <c r="X39" s="177">
        <f t="shared" si="10"/>
        <v>0</v>
      </c>
      <c r="Y39" s="177">
        <f t="shared" si="11"/>
        <v>0</v>
      </c>
      <c r="Z39" s="177">
        <f t="shared" si="12"/>
        <v>0</v>
      </c>
      <c r="AA39" s="177">
        <f t="shared" si="13"/>
        <v>0</v>
      </c>
    </row>
    <row r="40" spans="4:27" ht="15" customHeight="1" x14ac:dyDescent="0.25">
      <c r="D40" s="172">
        <v>0</v>
      </c>
      <c r="E40" s="172">
        <f t="shared" si="3"/>
        <v>0</v>
      </c>
      <c r="F40" s="28" t="s">
        <v>459</v>
      </c>
      <c r="G40" s="28" t="s">
        <v>354</v>
      </c>
      <c r="H40" s="28" t="s">
        <v>444</v>
      </c>
      <c r="I40" s="31" t="s">
        <v>460</v>
      </c>
      <c r="J40" s="28" t="s">
        <v>429</v>
      </c>
      <c r="K40" s="28" t="s">
        <v>461</v>
      </c>
      <c r="L40" s="28" t="s">
        <v>429</v>
      </c>
      <c r="M40" s="28" t="s">
        <v>430</v>
      </c>
      <c r="N40" s="29">
        <v>2.0499999999999998</v>
      </c>
      <c r="O40" s="28" t="s">
        <v>429</v>
      </c>
      <c r="P40" s="28" t="s">
        <v>430</v>
      </c>
      <c r="Q40" s="29">
        <v>1.96</v>
      </c>
      <c r="R40" s="174" t="str">
        <f t="shared" si="4"/>
        <v>A</v>
      </c>
      <c r="S40" s="177">
        <f t="shared" si="5"/>
        <v>0</v>
      </c>
      <c r="T40" s="177">
        <f t="shared" si="6"/>
        <v>0</v>
      </c>
      <c r="U40" s="177">
        <f t="shared" si="7"/>
        <v>1</v>
      </c>
      <c r="V40" s="181" t="str">
        <f t="shared" si="8"/>
        <v>Bacillus cereus</v>
      </c>
      <c r="W40" s="181" t="str">
        <f t="shared" si="9"/>
        <v>Bacillus cereus</v>
      </c>
      <c r="X40" s="177">
        <f t="shared" si="10"/>
        <v>0</v>
      </c>
      <c r="Y40" s="177">
        <f t="shared" si="11"/>
        <v>0</v>
      </c>
      <c r="Z40" s="177">
        <f t="shared" si="12"/>
        <v>0</v>
      </c>
      <c r="AA40" s="177">
        <f t="shared" si="13"/>
        <v>0</v>
      </c>
    </row>
    <row r="41" spans="4:27" ht="15" customHeight="1" x14ac:dyDescent="0.25">
      <c r="D41" s="172">
        <v>0</v>
      </c>
      <c r="E41" s="172">
        <f t="shared" si="3"/>
        <v>0</v>
      </c>
      <c r="F41" s="28" t="s">
        <v>462</v>
      </c>
      <c r="G41" s="28" t="s">
        <v>382</v>
      </c>
      <c r="H41" s="28" t="s">
        <v>432</v>
      </c>
      <c r="I41" s="31" t="s">
        <v>463</v>
      </c>
      <c r="J41" s="28" t="s">
        <v>464</v>
      </c>
      <c r="K41" s="28" t="s">
        <v>465</v>
      </c>
      <c r="L41" s="28" t="s">
        <v>464</v>
      </c>
      <c r="M41" s="28" t="s">
        <v>465</v>
      </c>
      <c r="N41" s="29">
        <v>2.0499999999999998</v>
      </c>
      <c r="O41" s="28" t="s">
        <v>464</v>
      </c>
      <c r="P41" s="28" t="s">
        <v>465</v>
      </c>
      <c r="Q41" s="29">
        <v>2.02</v>
      </c>
      <c r="R41" s="174" t="str">
        <f t="shared" si="4"/>
        <v>A</v>
      </c>
      <c r="S41" s="177">
        <f t="shared" si="5"/>
        <v>1</v>
      </c>
      <c r="T41" s="177">
        <f t="shared" si="6"/>
        <v>1</v>
      </c>
      <c r="U41" s="177">
        <f t="shared" si="7"/>
        <v>0</v>
      </c>
      <c r="V41" s="181" t="str">
        <f t="shared" si="8"/>
        <v>Lysinibacillus sphaericus</v>
      </c>
      <c r="W41" s="181" t="str">
        <f t="shared" si="9"/>
        <v>Lysinibacillus sphaericus</v>
      </c>
      <c r="X41" s="177">
        <f t="shared" si="10"/>
        <v>0</v>
      </c>
      <c r="Y41" s="177">
        <f t="shared" si="11"/>
        <v>0</v>
      </c>
      <c r="Z41" s="177">
        <f t="shared" si="12"/>
        <v>0</v>
      </c>
      <c r="AA41" s="177">
        <f t="shared" si="13"/>
        <v>0</v>
      </c>
    </row>
    <row r="42" spans="4:27" ht="15" customHeight="1" x14ac:dyDescent="0.25">
      <c r="D42" s="172">
        <v>1</v>
      </c>
      <c r="E42" s="172">
        <f t="shared" si="3"/>
        <v>1</v>
      </c>
      <c r="F42" s="28" t="s">
        <v>466</v>
      </c>
      <c r="G42" s="28" t="s">
        <v>467</v>
      </c>
      <c r="H42" s="28" t="s">
        <v>334</v>
      </c>
      <c r="I42" s="31" t="s">
        <v>468</v>
      </c>
      <c r="J42" s="28" t="s">
        <v>469</v>
      </c>
      <c r="K42" s="28" t="s">
        <v>470</v>
      </c>
      <c r="L42" s="28" t="s">
        <v>469</v>
      </c>
      <c r="M42" s="28" t="s">
        <v>470</v>
      </c>
      <c r="N42" s="29">
        <v>2.44</v>
      </c>
      <c r="O42" s="28" t="s">
        <v>469</v>
      </c>
      <c r="P42" s="28" t="s">
        <v>470</v>
      </c>
      <c r="Q42" s="29">
        <v>2.37</v>
      </c>
      <c r="R42" s="174" t="str">
        <f t="shared" si="4"/>
        <v>A</v>
      </c>
      <c r="S42" s="177">
        <f t="shared" si="5"/>
        <v>1</v>
      </c>
      <c r="T42" s="177">
        <f t="shared" si="6"/>
        <v>1</v>
      </c>
      <c r="U42" s="177">
        <f t="shared" si="7"/>
        <v>0</v>
      </c>
      <c r="V42" s="181" t="str">
        <f t="shared" si="8"/>
        <v>Listeria innocua</v>
      </c>
      <c r="W42" s="181" t="str">
        <f t="shared" si="9"/>
        <v>Listeria innocua</v>
      </c>
      <c r="X42" s="177">
        <f t="shared" si="10"/>
        <v>0</v>
      </c>
      <c r="Y42" s="177">
        <f t="shared" si="11"/>
        <v>0</v>
      </c>
      <c r="Z42" s="177">
        <f t="shared" si="12"/>
        <v>0</v>
      </c>
      <c r="AA42" s="177">
        <f t="shared" si="13"/>
        <v>0</v>
      </c>
    </row>
    <row r="43" spans="4:27" ht="15" customHeight="1" x14ac:dyDescent="0.25">
      <c r="D43" s="172">
        <v>1</v>
      </c>
      <c r="E43" s="172">
        <f t="shared" si="3"/>
        <v>1</v>
      </c>
      <c r="F43" s="28" t="s">
        <v>471</v>
      </c>
      <c r="G43" s="28" t="s">
        <v>333</v>
      </c>
      <c r="H43" s="28" t="s">
        <v>472</v>
      </c>
      <c r="I43" s="31">
        <v>42775</v>
      </c>
      <c r="J43" s="28" t="s">
        <v>469</v>
      </c>
      <c r="K43" s="28" t="s">
        <v>473</v>
      </c>
      <c r="L43" s="28" t="s">
        <v>469</v>
      </c>
      <c r="M43" s="28" t="s">
        <v>473</v>
      </c>
      <c r="N43" s="29">
        <v>2.17</v>
      </c>
      <c r="O43" s="28" t="s">
        <v>469</v>
      </c>
      <c r="P43" s="28" t="s">
        <v>473</v>
      </c>
      <c r="Q43" s="29">
        <v>2.13</v>
      </c>
      <c r="R43" s="174" t="str">
        <f t="shared" si="4"/>
        <v>A</v>
      </c>
      <c r="S43" s="177">
        <f t="shared" si="5"/>
        <v>1</v>
      </c>
      <c r="T43" s="177">
        <f t="shared" si="6"/>
        <v>1</v>
      </c>
      <c r="U43" s="177">
        <f t="shared" si="7"/>
        <v>0</v>
      </c>
      <c r="V43" s="181" t="str">
        <f t="shared" si="8"/>
        <v>Listeria ivanovii</v>
      </c>
      <c r="W43" s="181" t="str">
        <f t="shared" si="9"/>
        <v>Listeria ivanovii</v>
      </c>
      <c r="X43" s="177">
        <f t="shared" si="10"/>
        <v>0</v>
      </c>
      <c r="Y43" s="177">
        <f t="shared" si="11"/>
        <v>0</v>
      </c>
      <c r="Z43" s="177">
        <f t="shared" si="12"/>
        <v>0</v>
      </c>
      <c r="AA43" s="177">
        <f t="shared" si="13"/>
        <v>0</v>
      </c>
    </row>
    <row r="44" spans="4:27" ht="15" customHeight="1" x14ac:dyDescent="0.25">
      <c r="D44" s="172">
        <v>1</v>
      </c>
      <c r="E44" s="172">
        <f t="shared" si="3"/>
        <v>1</v>
      </c>
      <c r="F44" s="28" t="s">
        <v>474</v>
      </c>
      <c r="G44" s="28" t="s">
        <v>475</v>
      </c>
      <c r="H44" s="28" t="s">
        <v>334</v>
      </c>
      <c r="I44" s="31" t="s">
        <v>468</v>
      </c>
      <c r="J44" s="28" t="s">
        <v>469</v>
      </c>
      <c r="K44" s="28" t="s">
        <v>476</v>
      </c>
      <c r="L44" s="28" t="s">
        <v>469</v>
      </c>
      <c r="M44" s="28" t="s">
        <v>476</v>
      </c>
      <c r="N44" s="29">
        <v>2.36</v>
      </c>
      <c r="O44" s="28" t="s">
        <v>469</v>
      </c>
      <c r="P44" s="28" t="s">
        <v>476</v>
      </c>
      <c r="Q44" s="29">
        <v>2.31</v>
      </c>
      <c r="R44" s="174" t="str">
        <f t="shared" si="4"/>
        <v>A</v>
      </c>
      <c r="S44" s="177">
        <f t="shared" si="5"/>
        <v>1</v>
      </c>
      <c r="T44" s="177">
        <f t="shared" si="6"/>
        <v>1</v>
      </c>
      <c r="U44" s="177">
        <f t="shared" si="7"/>
        <v>0</v>
      </c>
      <c r="V44" s="181" t="str">
        <f t="shared" si="8"/>
        <v>Listeria monocytogenes</v>
      </c>
      <c r="W44" s="181" t="str">
        <f t="shared" si="9"/>
        <v>Listeria monocytogenes</v>
      </c>
      <c r="X44" s="177">
        <f t="shared" si="10"/>
        <v>0</v>
      </c>
      <c r="Y44" s="177">
        <f t="shared" si="11"/>
        <v>0</v>
      </c>
      <c r="Z44" s="177">
        <f t="shared" si="12"/>
        <v>0</v>
      </c>
      <c r="AA44" s="177">
        <f t="shared" si="13"/>
        <v>0</v>
      </c>
    </row>
    <row r="45" spans="4:27" ht="15" customHeight="1" x14ac:dyDescent="0.25">
      <c r="D45" s="172">
        <v>1</v>
      </c>
      <c r="E45" s="172">
        <f t="shared" si="3"/>
        <v>1</v>
      </c>
      <c r="F45" s="28" t="s">
        <v>477</v>
      </c>
      <c r="G45" s="28" t="s">
        <v>478</v>
      </c>
      <c r="H45" s="28" t="s">
        <v>334</v>
      </c>
      <c r="I45" s="31" t="s">
        <v>468</v>
      </c>
      <c r="J45" s="28" t="s">
        <v>469</v>
      </c>
      <c r="K45" s="28" t="s">
        <v>476</v>
      </c>
      <c r="L45" s="28" t="s">
        <v>469</v>
      </c>
      <c r="M45" s="28" t="s">
        <v>476</v>
      </c>
      <c r="N45" s="29">
        <v>2.19</v>
      </c>
      <c r="O45" s="28" t="s">
        <v>469</v>
      </c>
      <c r="P45" s="28" t="s">
        <v>476</v>
      </c>
      <c r="Q45" s="29">
        <v>2.19</v>
      </c>
      <c r="R45" s="174" t="str">
        <f t="shared" si="4"/>
        <v>A</v>
      </c>
      <c r="S45" s="177">
        <f t="shared" si="5"/>
        <v>1</v>
      </c>
      <c r="T45" s="177">
        <f t="shared" si="6"/>
        <v>1</v>
      </c>
      <c r="U45" s="177">
        <f t="shared" si="7"/>
        <v>0</v>
      </c>
      <c r="V45" s="181" t="str">
        <f t="shared" si="8"/>
        <v>Listeria monocytogenes</v>
      </c>
      <c r="W45" s="181" t="str">
        <f t="shared" si="9"/>
        <v>Listeria monocytogenes</v>
      </c>
      <c r="X45" s="177">
        <f t="shared" si="10"/>
        <v>0</v>
      </c>
      <c r="Y45" s="177">
        <f t="shared" si="11"/>
        <v>0</v>
      </c>
      <c r="Z45" s="177">
        <f t="shared" si="12"/>
        <v>0</v>
      </c>
      <c r="AA45" s="177">
        <f t="shared" si="13"/>
        <v>0</v>
      </c>
    </row>
    <row r="46" spans="4:27" ht="15" customHeight="1" x14ac:dyDescent="0.25">
      <c r="D46" s="172">
        <v>1</v>
      </c>
      <c r="E46" s="172">
        <f t="shared" si="3"/>
        <v>1</v>
      </c>
      <c r="F46" s="28" t="s">
        <v>479</v>
      </c>
      <c r="G46" s="28" t="s">
        <v>480</v>
      </c>
      <c r="H46" s="28" t="s">
        <v>472</v>
      </c>
      <c r="I46" s="31">
        <v>42768</v>
      </c>
      <c r="J46" s="28" t="s">
        <v>469</v>
      </c>
      <c r="K46" s="28" t="s">
        <v>481</v>
      </c>
      <c r="L46" s="28" t="s">
        <v>469</v>
      </c>
      <c r="M46" s="28" t="s">
        <v>481</v>
      </c>
      <c r="N46" s="29">
        <v>2.42</v>
      </c>
      <c r="O46" s="28" t="s">
        <v>469</v>
      </c>
      <c r="P46" s="28" t="s">
        <v>481</v>
      </c>
      <c r="Q46" s="29">
        <v>2.37</v>
      </c>
      <c r="R46" s="174" t="str">
        <f t="shared" si="4"/>
        <v>A</v>
      </c>
      <c r="S46" s="177">
        <f t="shared" si="5"/>
        <v>1</v>
      </c>
      <c r="T46" s="177">
        <f t="shared" si="6"/>
        <v>1</v>
      </c>
      <c r="U46" s="177">
        <f t="shared" si="7"/>
        <v>0</v>
      </c>
      <c r="V46" s="181" t="str">
        <f t="shared" si="8"/>
        <v>Listeria welshimeri</v>
      </c>
      <c r="W46" s="181" t="str">
        <f t="shared" si="9"/>
        <v>Listeria welshimeri</v>
      </c>
      <c r="X46" s="177">
        <f t="shared" si="10"/>
        <v>0</v>
      </c>
      <c r="Y46" s="177">
        <f t="shared" si="11"/>
        <v>0</v>
      </c>
      <c r="Z46" s="177">
        <f t="shared" si="12"/>
        <v>0</v>
      </c>
      <c r="AA46" s="177">
        <f t="shared" si="13"/>
        <v>0</v>
      </c>
    </row>
    <row r="47" spans="4:27" ht="15" customHeight="1" x14ac:dyDescent="0.25">
      <c r="D47" s="172">
        <v>1</v>
      </c>
      <c r="E47" s="172">
        <f t="shared" si="3"/>
        <v>1</v>
      </c>
      <c r="F47" s="28" t="s">
        <v>482</v>
      </c>
      <c r="G47" s="28" t="s">
        <v>480</v>
      </c>
      <c r="H47" s="28" t="s">
        <v>334</v>
      </c>
      <c r="I47" s="31" t="s">
        <v>468</v>
      </c>
      <c r="J47" s="28" t="s">
        <v>469</v>
      </c>
      <c r="K47" s="28" t="s">
        <v>470</v>
      </c>
      <c r="L47" s="28" t="s">
        <v>469</v>
      </c>
      <c r="M47" s="28" t="s">
        <v>470</v>
      </c>
      <c r="N47" s="29">
        <v>2.36</v>
      </c>
      <c r="O47" s="28" t="s">
        <v>469</v>
      </c>
      <c r="P47" s="28" t="s">
        <v>470</v>
      </c>
      <c r="Q47" s="29">
        <v>2.29</v>
      </c>
      <c r="R47" s="174" t="str">
        <f t="shared" si="4"/>
        <v>A</v>
      </c>
      <c r="S47" s="177">
        <f t="shared" si="5"/>
        <v>1</v>
      </c>
      <c r="T47" s="177">
        <f t="shared" si="6"/>
        <v>1</v>
      </c>
      <c r="U47" s="177">
        <f t="shared" si="7"/>
        <v>0</v>
      </c>
      <c r="V47" s="181" t="str">
        <f t="shared" si="8"/>
        <v>Listeria innocua</v>
      </c>
      <c r="W47" s="181" t="str">
        <f t="shared" si="9"/>
        <v>Listeria innocua</v>
      </c>
      <c r="X47" s="177">
        <f t="shared" si="10"/>
        <v>0</v>
      </c>
      <c r="Y47" s="177">
        <f t="shared" si="11"/>
        <v>0</v>
      </c>
      <c r="Z47" s="177">
        <f t="shared" si="12"/>
        <v>0</v>
      </c>
      <c r="AA47" s="177">
        <f t="shared" si="13"/>
        <v>0</v>
      </c>
    </row>
    <row r="48" spans="4:27" ht="15" customHeight="1" x14ac:dyDescent="0.25">
      <c r="D48" s="172">
        <v>1</v>
      </c>
      <c r="E48" s="172">
        <f t="shared" si="3"/>
        <v>1</v>
      </c>
      <c r="F48" s="28" t="s">
        <v>483</v>
      </c>
      <c r="G48" s="28" t="s">
        <v>484</v>
      </c>
      <c r="H48" s="28" t="s">
        <v>472</v>
      </c>
      <c r="I48" s="31">
        <v>42775</v>
      </c>
      <c r="J48" s="28" t="s">
        <v>469</v>
      </c>
      <c r="K48" s="28" t="s">
        <v>473</v>
      </c>
      <c r="L48" s="28" t="s">
        <v>469</v>
      </c>
      <c r="M48" s="28" t="s">
        <v>473</v>
      </c>
      <c r="N48" s="29">
        <v>2.5299999999999998</v>
      </c>
      <c r="O48" s="28" t="s">
        <v>469</v>
      </c>
      <c r="P48" s="28" t="s">
        <v>473</v>
      </c>
      <c r="Q48" s="29">
        <v>2.35</v>
      </c>
      <c r="R48" s="174" t="str">
        <f t="shared" si="4"/>
        <v>A</v>
      </c>
      <c r="S48" s="177">
        <f t="shared" si="5"/>
        <v>1</v>
      </c>
      <c r="T48" s="177">
        <f t="shared" si="6"/>
        <v>1</v>
      </c>
      <c r="U48" s="177">
        <f t="shared" si="7"/>
        <v>0</v>
      </c>
      <c r="V48" s="181" t="str">
        <f t="shared" si="8"/>
        <v>Listeria ivanovii</v>
      </c>
      <c r="W48" s="181" t="str">
        <f t="shared" si="9"/>
        <v>Listeria ivanovii</v>
      </c>
      <c r="X48" s="177">
        <f t="shared" si="10"/>
        <v>0</v>
      </c>
      <c r="Y48" s="177">
        <f t="shared" si="11"/>
        <v>0</v>
      </c>
      <c r="Z48" s="177">
        <f t="shared" si="12"/>
        <v>0</v>
      </c>
      <c r="AA48" s="177">
        <f t="shared" si="13"/>
        <v>0</v>
      </c>
    </row>
    <row r="49" spans="4:27" ht="15" customHeight="1" x14ac:dyDescent="0.25">
      <c r="D49" s="172">
        <v>1</v>
      </c>
      <c r="E49" s="172">
        <f t="shared" si="3"/>
        <v>1</v>
      </c>
      <c r="F49" s="28" t="s">
        <v>485</v>
      </c>
      <c r="G49" s="28" t="s">
        <v>486</v>
      </c>
      <c r="H49" s="28" t="s">
        <v>472</v>
      </c>
      <c r="I49" s="31">
        <v>42781</v>
      </c>
      <c r="J49" s="28" t="s">
        <v>469</v>
      </c>
      <c r="K49" s="28" t="s">
        <v>476</v>
      </c>
      <c r="L49" s="28" t="s">
        <v>469</v>
      </c>
      <c r="M49" s="28" t="s">
        <v>476</v>
      </c>
      <c r="N49" s="29">
        <v>2.4700000000000002</v>
      </c>
      <c r="O49" s="28" t="s">
        <v>469</v>
      </c>
      <c r="P49" s="28" t="s">
        <v>476</v>
      </c>
      <c r="Q49" s="29">
        <v>2.4500000000000002</v>
      </c>
      <c r="R49" s="174" t="str">
        <f t="shared" si="4"/>
        <v>A</v>
      </c>
      <c r="S49" s="177">
        <f t="shared" si="5"/>
        <v>1</v>
      </c>
      <c r="T49" s="177">
        <f t="shared" si="6"/>
        <v>1</v>
      </c>
      <c r="U49" s="177">
        <f t="shared" si="7"/>
        <v>0</v>
      </c>
      <c r="V49" s="181" t="str">
        <f t="shared" si="8"/>
        <v>Listeria monocytogenes</v>
      </c>
      <c r="W49" s="181" t="str">
        <f t="shared" si="9"/>
        <v>Listeria monocytogenes</v>
      </c>
      <c r="X49" s="177">
        <f t="shared" si="10"/>
        <v>0</v>
      </c>
      <c r="Y49" s="177">
        <f t="shared" si="11"/>
        <v>0</v>
      </c>
      <c r="Z49" s="177">
        <f t="shared" si="12"/>
        <v>0</v>
      </c>
      <c r="AA49" s="177">
        <f t="shared" si="13"/>
        <v>0</v>
      </c>
    </row>
    <row r="50" spans="4:27" ht="15" customHeight="1" x14ac:dyDescent="0.25">
      <c r="D50" s="172">
        <v>1</v>
      </c>
      <c r="E50" s="172">
        <f t="shared" si="3"/>
        <v>1</v>
      </c>
      <c r="F50" s="28" t="s">
        <v>487</v>
      </c>
      <c r="G50" s="28" t="s">
        <v>467</v>
      </c>
      <c r="H50" s="28" t="s">
        <v>472</v>
      </c>
      <c r="I50" s="31">
        <v>42789</v>
      </c>
      <c r="J50" s="28" t="s">
        <v>469</v>
      </c>
      <c r="K50" s="28" t="s">
        <v>476</v>
      </c>
      <c r="L50" s="28" t="s">
        <v>469</v>
      </c>
      <c r="M50" s="28" t="s">
        <v>476</v>
      </c>
      <c r="N50" s="29">
        <v>2.48</v>
      </c>
      <c r="O50" s="28" t="s">
        <v>469</v>
      </c>
      <c r="P50" s="28" t="s">
        <v>476</v>
      </c>
      <c r="Q50" s="29">
        <v>2.4500000000000002</v>
      </c>
      <c r="R50" s="174" t="str">
        <f t="shared" si="4"/>
        <v>A</v>
      </c>
      <c r="S50" s="177">
        <f t="shared" si="5"/>
        <v>1</v>
      </c>
      <c r="T50" s="177">
        <f t="shared" si="6"/>
        <v>1</v>
      </c>
      <c r="U50" s="177">
        <f t="shared" si="7"/>
        <v>0</v>
      </c>
      <c r="V50" s="181" t="str">
        <f t="shared" si="8"/>
        <v>Listeria monocytogenes</v>
      </c>
      <c r="W50" s="181" t="str">
        <f t="shared" si="9"/>
        <v>Listeria monocytogenes</v>
      </c>
      <c r="X50" s="177">
        <f t="shared" si="10"/>
        <v>0</v>
      </c>
      <c r="Y50" s="177">
        <f t="shared" si="11"/>
        <v>0</v>
      </c>
      <c r="Z50" s="177">
        <f t="shared" si="12"/>
        <v>0</v>
      </c>
      <c r="AA50" s="177">
        <f t="shared" si="13"/>
        <v>0</v>
      </c>
    </row>
    <row r="51" spans="4:27" ht="15" customHeight="1" x14ac:dyDescent="0.25">
      <c r="D51" s="172">
        <v>1</v>
      </c>
      <c r="E51" s="172">
        <f t="shared" si="3"/>
        <v>1</v>
      </c>
      <c r="F51" s="28" t="s">
        <v>488</v>
      </c>
      <c r="G51" s="28" t="s">
        <v>475</v>
      </c>
      <c r="H51" s="28" t="s">
        <v>472</v>
      </c>
      <c r="I51" s="31">
        <v>42789</v>
      </c>
      <c r="J51" s="28" t="s">
        <v>469</v>
      </c>
      <c r="K51" s="28" t="s">
        <v>476</v>
      </c>
      <c r="L51" s="28" t="s">
        <v>469</v>
      </c>
      <c r="M51" s="28" t="s">
        <v>476</v>
      </c>
      <c r="N51" s="29">
        <v>2.4700000000000002</v>
      </c>
      <c r="O51" s="28" t="s">
        <v>469</v>
      </c>
      <c r="P51" s="28" t="s">
        <v>476</v>
      </c>
      <c r="Q51" s="29">
        <v>2.4700000000000002</v>
      </c>
      <c r="R51" s="174" t="str">
        <f t="shared" si="4"/>
        <v>A</v>
      </c>
      <c r="S51" s="177">
        <f t="shared" si="5"/>
        <v>1</v>
      </c>
      <c r="T51" s="177">
        <f t="shared" si="6"/>
        <v>1</v>
      </c>
      <c r="U51" s="177">
        <f t="shared" si="7"/>
        <v>0</v>
      </c>
      <c r="V51" s="181" t="str">
        <f t="shared" si="8"/>
        <v>Listeria monocytogenes</v>
      </c>
      <c r="W51" s="181" t="str">
        <f t="shared" si="9"/>
        <v>Listeria monocytogenes</v>
      </c>
      <c r="X51" s="177">
        <f t="shared" si="10"/>
        <v>0</v>
      </c>
      <c r="Y51" s="177">
        <f t="shared" si="11"/>
        <v>0</v>
      </c>
      <c r="Z51" s="177">
        <f t="shared" si="12"/>
        <v>0</v>
      </c>
      <c r="AA51" s="177">
        <f t="shared" si="13"/>
        <v>0</v>
      </c>
    </row>
    <row r="52" spans="4:27" ht="15" customHeight="1" x14ac:dyDescent="0.25">
      <c r="D52" s="172">
        <v>1</v>
      </c>
      <c r="E52" s="172">
        <f t="shared" si="3"/>
        <v>1</v>
      </c>
      <c r="F52" s="28" t="s">
        <v>489</v>
      </c>
      <c r="G52" s="28" t="s">
        <v>354</v>
      </c>
      <c r="H52" s="28" t="s">
        <v>410</v>
      </c>
      <c r="I52" s="31">
        <v>42396</v>
      </c>
      <c r="J52" s="28" t="s">
        <v>429</v>
      </c>
      <c r="K52" s="28" t="s">
        <v>446</v>
      </c>
      <c r="L52" s="28" t="s">
        <v>429</v>
      </c>
      <c r="M52" s="28" t="s">
        <v>446</v>
      </c>
      <c r="N52" s="29">
        <v>2.17</v>
      </c>
      <c r="O52" s="28" t="s">
        <v>429</v>
      </c>
      <c r="P52" s="28" t="s">
        <v>446</v>
      </c>
      <c r="Q52" s="29">
        <v>2.08</v>
      </c>
      <c r="R52" s="174" t="str">
        <f t="shared" si="4"/>
        <v>A</v>
      </c>
      <c r="S52" s="177">
        <f t="shared" si="5"/>
        <v>1</v>
      </c>
      <c r="T52" s="177">
        <f t="shared" si="6"/>
        <v>1</v>
      </c>
      <c r="U52" s="177">
        <f t="shared" si="7"/>
        <v>0</v>
      </c>
      <c r="V52" s="181" t="str">
        <f t="shared" si="8"/>
        <v>Bacillus mycoides</v>
      </c>
      <c r="W52" s="181" t="str">
        <f t="shared" si="9"/>
        <v>Bacillus mycoides</v>
      </c>
      <c r="X52" s="177">
        <f t="shared" si="10"/>
        <v>0</v>
      </c>
      <c r="Y52" s="177">
        <f t="shared" si="11"/>
        <v>0</v>
      </c>
      <c r="Z52" s="177">
        <f t="shared" si="12"/>
        <v>0</v>
      </c>
      <c r="AA52" s="177">
        <f t="shared" si="13"/>
        <v>0</v>
      </c>
    </row>
    <row r="53" spans="4:27" ht="15" customHeight="1" x14ac:dyDescent="0.25">
      <c r="D53" s="172">
        <v>1</v>
      </c>
      <c r="E53" s="172">
        <f t="shared" si="3"/>
        <v>1</v>
      </c>
      <c r="F53" s="28" t="s">
        <v>490</v>
      </c>
      <c r="G53" s="28" t="s">
        <v>480</v>
      </c>
      <c r="H53" s="28" t="s">
        <v>368</v>
      </c>
      <c r="I53" s="31">
        <v>42781</v>
      </c>
      <c r="J53" s="28" t="s">
        <v>469</v>
      </c>
      <c r="K53" s="28" t="s">
        <v>491</v>
      </c>
      <c r="L53" s="28" t="s">
        <v>469</v>
      </c>
      <c r="M53" s="28" t="s">
        <v>491</v>
      </c>
      <c r="N53" s="29">
        <v>2.2799999999999998</v>
      </c>
      <c r="O53" s="28" t="s">
        <v>469</v>
      </c>
      <c r="P53" s="28" t="s">
        <v>491</v>
      </c>
      <c r="Q53" s="29">
        <v>2.2000000000000002</v>
      </c>
      <c r="R53" s="174" t="str">
        <f t="shared" si="4"/>
        <v>A</v>
      </c>
      <c r="S53" s="177">
        <f t="shared" si="5"/>
        <v>1</v>
      </c>
      <c r="T53" s="177">
        <f t="shared" si="6"/>
        <v>1</v>
      </c>
      <c r="U53" s="177">
        <f t="shared" si="7"/>
        <v>0</v>
      </c>
      <c r="V53" s="181" t="str">
        <f t="shared" si="8"/>
        <v>Listeria seeligeri</v>
      </c>
      <c r="W53" s="181" t="str">
        <f t="shared" si="9"/>
        <v>Listeria seeligeri</v>
      </c>
      <c r="X53" s="177">
        <f t="shared" si="10"/>
        <v>0</v>
      </c>
      <c r="Y53" s="177">
        <f t="shared" si="11"/>
        <v>0</v>
      </c>
      <c r="Z53" s="177">
        <f t="shared" si="12"/>
        <v>0</v>
      </c>
      <c r="AA53" s="177">
        <f t="shared" si="13"/>
        <v>0</v>
      </c>
    </row>
    <row r="54" spans="4:27" ht="15" customHeight="1" x14ac:dyDescent="0.25">
      <c r="D54" s="172">
        <v>1</v>
      </c>
      <c r="E54" s="172">
        <f t="shared" si="3"/>
        <v>1</v>
      </c>
      <c r="F54" s="28" t="s">
        <v>492</v>
      </c>
      <c r="G54" s="28" t="s">
        <v>359</v>
      </c>
      <c r="H54" s="28" t="s">
        <v>368</v>
      </c>
      <c r="I54" s="31">
        <v>42768</v>
      </c>
      <c r="J54" s="28" t="s">
        <v>469</v>
      </c>
      <c r="K54" s="28" t="s">
        <v>481</v>
      </c>
      <c r="L54" s="28" t="s">
        <v>469</v>
      </c>
      <c r="M54" s="28" t="s">
        <v>481</v>
      </c>
      <c r="N54" s="29">
        <v>2.44</v>
      </c>
      <c r="O54" s="28" t="s">
        <v>469</v>
      </c>
      <c r="P54" s="28" t="s">
        <v>481</v>
      </c>
      <c r="Q54" s="29">
        <v>2.41</v>
      </c>
      <c r="R54" s="174" t="str">
        <f t="shared" si="4"/>
        <v>A</v>
      </c>
      <c r="S54" s="177">
        <f t="shared" si="5"/>
        <v>1</v>
      </c>
      <c r="T54" s="177">
        <f t="shared" si="6"/>
        <v>1</v>
      </c>
      <c r="U54" s="177">
        <f t="shared" si="7"/>
        <v>0</v>
      </c>
      <c r="V54" s="181" t="str">
        <f t="shared" si="8"/>
        <v>Listeria welshimeri</v>
      </c>
      <c r="W54" s="181" t="str">
        <f t="shared" si="9"/>
        <v>Listeria welshimeri</v>
      </c>
      <c r="X54" s="177">
        <f t="shared" si="10"/>
        <v>0</v>
      </c>
      <c r="Y54" s="177">
        <f t="shared" si="11"/>
        <v>0</v>
      </c>
      <c r="Z54" s="177">
        <f t="shared" si="12"/>
        <v>0</v>
      </c>
      <c r="AA54" s="177">
        <f t="shared" si="13"/>
        <v>0</v>
      </c>
    </row>
    <row r="55" spans="4:27" ht="15" customHeight="1" x14ac:dyDescent="0.25">
      <c r="D55" s="172">
        <v>1</v>
      </c>
      <c r="E55" s="172">
        <f t="shared" si="3"/>
        <v>0</v>
      </c>
      <c r="F55" s="28" t="s">
        <v>493</v>
      </c>
      <c r="G55" s="28" t="s">
        <v>359</v>
      </c>
      <c r="H55" s="28" t="s">
        <v>368</v>
      </c>
      <c r="I55" s="31">
        <v>43882</v>
      </c>
      <c r="J55" s="28" t="s">
        <v>464</v>
      </c>
      <c r="K55" s="28" t="s">
        <v>494</v>
      </c>
      <c r="L55" s="28" t="s">
        <v>464</v>
      </c>
      <c r="M55" s="28" t="s">
        <v>495</v>
      </c>
      <c r="N55" s="29">
        <v>2.23</v>
      </c>
      <c r="O55" s="28" t="s">
        <v>464</v>
      </c>
      <c r="P55" s="28" t="s">
        <v>1427</v>
      </c>
      <c r="Q55" s="29">
        <v>2.1800000000000002</v>
      </c>
      <c r="R55" s="174" t="str">
        <f t="shared" si="4"/>
        <v>B</v>
      </c>
      <c r="S55" s="177">
        <f t="shared" si="5"/>
        <v>0</v>
      </c>
      <c r="T55" s="177">
        <f t="shared" si="6"/>
        <v>0</v>
      </c>
      <c r="U55" s="177">
        <f t="shared" si="7"/>
        <v>1</v>
      </c>
      <c r="V55" s="181" t="str">
        <f t="shared" si="8"/>
        <v>Lysinibacillus xylanilyticus</v>
      </c>
      <c r="W55" s="181" t="str">
        <f t="shared" si="9"/>
        <v>Lysinibacillus boronitolerans</v>
      </c>
      <c r="X55" s="177">
        <f t="shared" si="10"/>
        <v>0</v>
      </c>
      <c r="Y55" s="177">
        <f t="shared" si="11"/>
        <v>0</v>
      </c>
      <c r="Z55" s="177">
        <f t="shared" si="12"/>
        <v>0</v>
      </c>
      <c r="AA55" s="177">
        <f t="shared" si="13"/>
        <v>0</v>
      </c>
    </row>
    <row r="56" spans="4:27" ht="15" customHeight="1" x14ac:dyDescent="0.25">
      <c r="D56" s="172">
        <v>1</v>
      </c>
      <c r="E56" s="172">
        <f t="shared" si="3"/>
        <v>1</v>
      </c>
      <c r="F56" s="28" t="s">
        <v>496</v>
      </c>
      <c r="G56" s="28" t="s">
        <v>480</v>
      </c>
      <c r="H56" s="28" t="s">
        <v>334</v>
      </c>
      <c r="I56" s="31" t="s">
        <v>468</v>
      </c>
      <c r="J56" s="28" t="s">
        <v>469</v>
      </c>
      <c r="K56" s="28" t="s">
        <v>470</v>
      </c>
      <c r="L56" s="28" t="s">
        <v>469</v>
      </c>
      <c r="M56" s="28" t="s">
        <v>470</v>
      </c>
      <c r="N56" s="29">
        <v>2.3199999999999998</v>
      </c>
      <c r="O56" s="28" t="s">
        <v>469</v>
      </c>
      <c r="P56" s="28" t="s">
        <v>470</v>
      </c>
      <c r="Q56" s="29">
        <v>2.31</v>
      </c>
      <c r="R56" s="174" t="str">
        <f t="shared" si="4"/>
        <v>A</v>
      </c>
      <c r="S56" s="177">
        <f t="shared" si="5"/>
        <v>1</v>
      </c>
      <c r="T56" s="177">
        <f t="shared" si="6"/>
        <v>1</v>
      </c>
      <c r="U56" s="177">
        <f t="shared" si="7"/>
        <v>0</v>
      </c>
      <c r="V56" s="181" t="str">
        <f t="shared" si="8"/>
        <v>Listeria innocua</v>
      </c>
      <c r="W56" s="181" t="str">
        <f t="shared" si="9"/>
        <v>Listeria innocua</v>
      </c>
      <c r="X56" s="177">
        <f t="shared" si="10"/>
        <v>0</v>
      </c>
      <c r="Y56" s="177">
        <f t="shared" si="11"/>
        <v>0</v>
      </c>
      <c r="Z56" s="177">
        <f t="shared" si="12"/>
        <v>0</v>
      </c>
      <c r="AA56" s="177">
        <f t="shared" si="13"/>
        <v>0</v>
      </c>
    </row>
    <row r="57" spans="4:27" ht="15" customHeight="1" x14ac:dyDescent="0.25">
      <c r="D57" s="172">
        <v>1</v>
      </c>
      <c r="E57" s="172">
        <f t="shared" si="3"/>
        <v>0</v>
      </c>
      <c r="F57" s="28" t="s">
        <v>497</v>
      </c>
      <c r="G57" s="28" t="s">
        <v>359</v>
      </c>
      <c r="H57" s="28" t="s">
        <v>472</v>
      </c>
      <c r="I57" s="31">
        <v>42781</v>
      </c>
      <c r="J57" s="28" t="s">
        <v>469</v>
      </c>
      <c r="K57" s="28" t="s">
        <v>473</v>
      </c>
      <c r="L57" s="28" t="s">
        <v>469</v>
      </c>
      <c r="M57" s="28" t="s">
        <v>481</v>
      </c>
      <c r="N57" s="29">
        <v>2.11</v>
      </c>
      <c r="O57" s="28" t="s">
        <v>469</v>
      </c>
      <c r="P57" s="28" t="s">
        <v>476</v>
      </c>
      <c r="Q57" s="29">
        <v>2.1</v>
      </c>
      <c r="R57" s="174" t="str">
        <f t="shared" si="4"/>
        <v>B</v>
      </c>
      <c r="S57" s="177">
        <f t="shared" si="5"/>
        <v>0</v>
      </c>
      <c r="T57" s="177">
        <f t="shared" si="6"/>
        <v>0</v>
      </c>
      <c r="U57" s="177">
        <f t="shared" si="7"/>
        <v>1</v>
      </c>
      <c r="V57" s="181" t="str">
        <f t="shared" si="8"/>
        <v>Listeria welshimeri</v>
      </c>
      <c r="W57" s="181" t="str">
        <f t="shared" si="9"/>
        <v>Listeria monocytogenes</v>
      </c>
      <c r="X57" s="177">
        <f t="shared" si="10"/>
        <v>0</v>
      </c>
      <c r="Y57" s="177">
        <f t="shared" si="11"/>
        <v>0</v>
      </c>
      <c r="Z57" s="177">
        <f t="shared" si="12"/>
        <v>0</v>
      </c>
      <c r="AA57" s="177">
        <f t="shared" si="13"/>
        <v>0</v>
      </c>
    </row>
    <row r="58" spans="4:27" ht="15" customHeight="1" x14ac:dyDescent="0.25">
      <c r="D58" s="172">
        <v>1</v>
      </c>
      <c r="E58" s="172">
        <f t="shared" si="3"/>
        <v>1</v>
      </c>
      <c r="F58" s="28" t="s">
        <v>498</v>
      </c>
      <c r="G58" s="28" t="s">
        <v>475</v>
      </c>
      <c r="H58" s="28" t="s">
        <v>334</v>
      </c>
      <c r="I58" s="31" t="s">
        <v>468</v>
      </c>
      <c r="J58" s="28" t="s">
        <v>469</v>
      </c>
      <c r="K58" s="28" t="s">
        <v>476</v>
      </c>
      <c r="L58" s="28" t="s">
        <v>469</v>
      </c>
      <c r="M58" s="28" t="s">
        <v>476</v>
      </c>
      <c r="N58" s="29">
        <v>2.25</v>
      </c>
      <c r="O58" s="28" t="s">
        <v>469</v>
      </c>
      <c r="P58" s="28" t="s">
        <v>476</v>
      </c>
      <c r="Q58" s="29">
        <v>2.21</v>
      </c>
      <c r="R58" s="174" t="str">
        <f t="shared" si="4"/>
        <v>A</v>
      </c>
      <c r="S58" s="177">
        <f t="shared" si="5"/>
        <v>1</v>
      </c>
      <c r="T58" s="177">
        <f t="shared" si="6"/>
        <v>1</v>
      </c>
      <c r="U58" s="177">
        <f t="shared" si="7"/>
        <v>0</v>
      </c>
      <c r="V58" s="181" t="str">
        <f t="shared" si="8"/>
        <v>Listeria monocytogenes</v>
      </c>
      <c r="W58" s="181" t="str">
        <f t="shared" si="9"/>
        <v>Listeria monocytogenes</v>
      </c>
      <c r="X58" s="177">
        <f t="shared" si="10"/>
        <v>0</v>
      </c>
      <c r="Y58" s="177">
        <f t="shared" si="11"/>
        <v>0</v>
      </c>
      <c r="Z58" s="177">
        <f t="shared" si="12"/>
        <v>0</v>
      </c>
      <c r="AA58" s="177">
        <f t="shared" si="13"/>
        <v>0</v>
      </c>
    </row>
    <row r="59" spans="4:27" ht="15" customHeight="1" x14ac:dyDescent="0.25">
      <c r="D59" s="172">
        <v>1</v>
      </c>
      <c r="E59" s="172">
        <f t="shared" si="3"/>
        <v>0</v>
      </c>
      <c r="F59" s="28" t="s">
        <v>499</v>
      </c>
      <c r="G59" s="28" t="s">
        <v>500</v>
      </c>
      <c r="H59" s="28" t="s">
        <v>334</v>
      </c>
      <c r="I59" s="31">
        <v>41346</v>
      </c>
      <c r="J59" s="28" t="s">
        <v>501</v>
      </c>
      <c r="K59" s="28" t="s">
        <v>502</v>
      </c>
      <c r="L59" s="28" t="s">
        <v>501</v>
      </c>
      <c r="M59" s="28" t="s">
        <v>502</v>
      </c>
      <c r="N59" s="29">
        <v>1.89</v>
      </c>
      <c r="O59" s="28" t="s">
        <v>501</v>
      </c>
      <c r="P59" s="28" t="s">
        <v>502</v>
      </c>
      <c r="Q59" s="29">
        <v>1.63</v>
      </c>
      <c r="R59" s="174" t="str">
        <f t="shared" si="4"/>
        <v>B</v>
      </c>
      <c r="S59" s="177">
        <f t="shared" si="5"/>
        <v>0</v>
      </c>
      <c r="T59" s="177">
        <f t="shared" si="6"/>
        <v>0</v>
      </c>
      <c r="U59" s="177">
        <f t="shared" si="7"/>
        <v>1</v>
      </c>
      <c r="V59" s="181" t="str">
        <f t="shared" si="8"/>
        <v>Macrococcus caseolyticus</v>
      </c>
      <c r="W59" s="181" t="str">
        <f t="shared" si="9"/>
        <v>Macrococcus caseolyticus</v>
      </c>
      <c r="X59" s="177">
        <f t="shared" si="10"/>
        <v>0</v>
      </c>
      <c r="Y59" s="177">
        <f t="shared" si="11"/>
        <v>0</v>
      </c>
      <c r="Z59" s="177">
        <f t="shared" si="12"/>
        <v>0</v>
      </c>
      <c r="AA59" s="177">
        <f t="shared" si="13"/>
        <v>0</v>
      </c>
    </row>
    <row r="60" spans="4:27" ht="15" customHeight="1" x14ac:dyDescent="0.25">
      <c r="D60" s="172">
        <v>1</v>
      </c>
      <c r="E60" s="172">
        <f t="shared" si="3"/>
        <v>0</v>
      </c>
      <c r="F60" s="28" t="s">
        <v>503</v>
      </c>
      <c r="G60" s="28" t="s">
        <v>475</v>
      </c>
      <c r="H60" s="28" t="s">
        <v>334</v>
      </c>
      <c r="I60" s="31" t="s">
        <v>468</v>
      </c>
      <c r="J60" s="28" t="s">
        <v>469</v>
      </c>
      <c r="K60" s="28" t="s">
        <v>476</v>
      </c>
      <c r="L60" s="28" t="s">
        <v>469</v>
      </c>
      <c r="M60" s="28" t="s">
        <v>476</v>
      </c>
      <c r="N60" s="29">
        <v>1.87</v>
      </c>
      <c r="O60" s="28" t="s">
        <v>469</v>
      </c>
      <c r="P60" s="28" t="s">
        <v>476</v>
      </c>
      <c r="Q60" s="29">
        <v>1.86</v>
      </c>
      <c r="R60" s="174" t="str">
        <f t="shared" si="4"/>
        <v>B</v>
      </c>
      <c r="S60" s="177">
        <f t="shared" si="5"/>
        <v>0</v>
      </c>
      <c r="T60" s="177">
        <f t="shared" si="6"/>
        <v>0</v>
      </c>
      <c r="U60" s="177">
        <f t="shared" si="7"/>
        <v>1</v>
      </c>
      <c r="V60" s="181" t="str">
        <f t="shared" si="8"/>
        <v>Listeria monocytogenes</v>
      </c>
      <c r="W60" s="181" t="str">
        <f t="shared" si="9"/>
        <v>Listeria monocytogenes</v>
      </c>
      <c r="X60" s="177">
        <f t="shared" si="10"/>
        <v>0</v>
      </c>
      <c r="Y60" s="177">
        <f t="shared" si="11"/>
        <v>0</v>
      </c>
      <c r="Z60" s="177">
        <f t="shared" si="12"/>
        <v>0</v>
      </c>
      <c r="AA60" s="177">
        <f t="shared" si="13"/>
        <v>0</v>
      </c>
    </row>
    <row r="61" spans="4:27" ht="15" customHeight="1" x14ac:dyDescent="0.25">
      <c r="D61" s="172">
        <v>1</v>
      </c>
      <c r="E61" s="172">
        <f t="shared" si="3"/>
        <v>0</v>
      </c>
      <c r="F61" s="28" t="s">
        <v>504</v>
      </c>
      <c r="G61" s="28" t="s">
        <v>359</v>
      </c>
      <c r="H61" s="28" t="s">
        <v>368</v>
      </c>
      <c r="I61" s="31">
        <v>43082</v>
      </c>
      <c r="J61" s="28" t="s">
        <v>505</v>
      </c>
      <c r="K61" s="28" t="s">
        <v>506</v>
      </c>
      <c r="L61" s="28" t="s">
        <v>507</v>
      </c>
      <c r="M61" s="28" t="s">
        <v>506</v>
      </c>
      <c r="N61" s="29">
        <v>2.37</v>
      </c>
      <c r="O61" s="28" t="s">
        <v>507</v>
      </c>
      <c r="P61" s="28" t="s">
        <v>506</v>
      </c>
      <c r="Q61" s="29">
        <v>2.27</v>
      </c>
      <c r="R61" s="174" t="str">
        <f t="shared" si="4"/>
        <v>A</v>
      </c>
      <c r="S61" s="177">
        <f t="shared" si="5"/>
        <v>0</v>
      </c>
      <c r="T61" s="177">
        <f t="shared" si="6"/>
        <v>0</v>
      </c>
      <c r="U61" s="177">
        <f t="shared" si="7"/>
        <v>1</v>
      </c>
      <c r="V61" s="181" t="str">
        <f t="shared" si="8"/>
        <v>Staphylococcus sciuri</v>
      </c>
      <c r="W61" s="181" t="str">
        <f t="shared" si="9"/>
        <v>Staphylococcus sciuri</v>
      </c>
      <c r="X61" s="177">
        <f t="shared" si="10"/>
        <v>0</v>
      </c>
      <c r="Y61" s="177">
        <f t="shared" si="11"/>
        <v>0</v>
      </c>
      <c r="Z61" s="177">
        <f t="shared" si="12"/>
        <v>0</v>
      </c>
      <c r="AA61" s="177">
        <f t="shared" si="13"/>
        <v>0</v>
      </c>
    </row>
    <row r="62" spans="4:27" ht="15" customHeight="1" x14ac:dyDescent="0.25">
      <c r="D62" s="172">
        <v>1</v>
      </c>
      <c r="E62" s="172">
        <f t="shared" si="3"/>
        <v>1</v>
      </c>
      <c r="F62" s="28" t="s">
        <v>508</v>
      </c>
      <c r="G62" s="28" t="s">
        <v>480</v>
      </c>
      <c r="H62" s="28" t="s">
        <v>334</v>
      </c>
      <c r="I62" s="31" t="s">
        <v>468</v>
      </c>
      <c r="J62" s="28" t="s">
        <v>469</v>
      </c>
      <c r="K62" s="28" t="s">
        <v>491</v>
      </c>
      <c r="L62" s="28" t="s">
        <v>469</v>
      </c>
      <c r="M62" s="28" t="s">
        <v>491</v>
      </c>
      <c r="N62" s="29">
        <v>2.04</v>
      </c>
      <c r="O62" s="28" t="s">
        <v>469</v>
      </c>
      <c r="P62" s="28" t="s">
        <v>491</v>
      </c>
      <c r="Q62" s="29">
        <v>2</v>
      </c>
      <c r="R62" s="174" t="str">
        <f t="shared" si="4"/>
        <v>A</v>
      </c>
      <c r="S62" s="177">
        <f t="shared" si="5"/>
        <v>1</v>
      </c>
      <c r="T62" s="177">
        <f t="shared" si="6"/>
        <v>1</v>
      </c>
      <c r="U62" s="177">
        <f t="shared" si="7"/>
        <v>0</v>
      </c>
      <c r="V62" s="181" t="str">
        <f t="shared" si="8"/>
        <v>Listeria seeligeri</v>
      </c>
      <c r="W62" s="181" t="str">
        <f t="shared" si="9"/>
        <v>Listeria seeligeri</v>
      </c>
      <c r="X62" s="177">
        <f t="shared" si="10"/>
        <v>0</v>
      </c>
      <c r="Y62" s="177">
        <f t="shared" si="11"/>
        <v>0</v>
      </c>
      <c r="Z62" s="177">
        <f t="shared" si="12"/>
        <v>0</v>
      </c>
      <c r="AA62" s="177">
        <f t="shared" si="13"/>
        <v>0</v>
      </c>
    </row>
    <row r="63" spans="4:27" ht="15" customHeight="1" x14ac:dyDescent="0.25">
      <c r="D63" s="172">
        <v>1</v>
      </c>
      <c r="E63" s="172">
        <f t="shared" si="3"/>
        <v>0</v>
      </c>
      <c r="F63" s="28" t="s">
        <v>509</v>
      </c>
      <c r="G63" s="28" t="s">
        <v>510</v>
      </c>
      <c r="H63" s="28" t="s">
        <v>334</v>
      </c>
      <c r="I63" s="31" t="s">
        <v>511</v>
      </c>
      <c r="J63" s="28" t="s">
        <v>507</v>
      </c>
      <c r="K63" s="28" t="s">
        <v>512</v>
      </c>
      <c r="L63" s="28" t="s">
        <v>507</v>
      </c>
      <c r="M63" s="28" t="s">
        <v>512</v>
      </c>
      <c r="N63" s="29">
        <v>1.97</v>
      </c>
      <c r="O63" s="28" t="s">
        <v>507</v>
      </c>
      <c r="P63" s="28" t="s">
        <v>512</v>
      </c>
      <c r="Q63" s="29">
        <v>1.74</v>
      </c>
      <c r="R63" s="174" t="str">
        <f t="shared" si="4"/>
        <v>B</v>
      </c>
      <c r="S63" s="177">
        <f t="shared" si="5"/>
        <v>0</v>
      </c>
      <c r="T63" s="177">
        <f t="shared" si="6"/>
        <v>0</v>
      </c>
      <c r="U63" s="177">
        <f t="shared" si="7"/>
        <v>1</v>
      </c>
      <c r="V63" s="181" t="str">
        <f t="shared" si="8"/>
        <v>Staphylococcus arlettae</v>
      </c>
      <c r="W63" s="181" t="str">
        <f t="shared" si="9"/>
        <v>Staphylococcus arlettae</v>
      </c>
      <c r="X63" s="177">
        <f t="shared" si="10"/>
        <v>0</v>
      </c>
      <c r="Y63" s="177">
        <f t="shared" si="11"/>
        <v>0</v>
      </c>
      <c r="Z63" s="177">
        <f t="shared" si="12"/>
        <v>0</v>
      </c>
      <c r="AA63" s="177">
        <f t="shared" si="13"/>
        <v>0</v>
      </c>
    </row>
    <row r="64" spans="4:27" ht="15" customHeight="1" x14ac:dyDescent="0.25">
      <c r="D64" s="172">
        <v>1</v>
      </c>
      <c r="E64" s="172">
        <f t="shared" si="3"/>
        <v>1</v>
      </c>
      <c r="F64" s="28" t="s">
        <v>513</v>
      </c>
      <c r="G64" s="28" t="s">
        <v>480</v>
      </c>
      <c r="H64" s="28" t="s">
        <v>368</v>
      </c>
      <c r="I64" s="31">
        <v>42781</v>
      </c>
      <c r="J64" s="28" t="s">
        <v>469</v>
      </c>
      <c r="K64" s="28" t="s">
        <v>470</v>
      </c>
      <c r="L64" s="28" t="s">
        <v>469</v>
      </c>
      <c r="M64" s="28" t="s">
        <v>470</v>
      </c>
      <c r="N64" s="29">
        <v>2.4500000000000002</v>
      </c>
      <c r="O64" s="28" t="s">
        <v>469</v>
      </c>
      <c r="P64" s="28" t="s">
        <v>470</v>
      </c>
      <c r="Q64" s="29">
        <v>2.44</v>
      </c>
      <c r="R64" s="174" t="str">
        <f t="shared" si="4"/>
        <v>A</v>
      </c>
      <c r="S64" s="177">
        <f t="shared" si="5"/>
        <v>1</v>
      </c>
      <c r="T64" s="177">
        <f t="shared" si="6"/>
        <v>1</v>
      </c>
      <c r="U64" s="177">
        <f t="shared" si="7"/>
        <v>0</v>
      </c>
      <c r="V64" s="181" t="str">
        <f t="shared" si="8"/>
        <v>Listeria innocua</v>
      </c>
      <c r="W64" s="181" t="str">
        <f t="shared" si="9"/>
        <v>Listeria innocua</v>
      </c>
      <c r="X64" s="177">
        <f t="shared" si="10"/>
        <v>0</v>
      </c>
      <c r="Y64" s="177">
        <f t="shared" si="11"/>
        <v>0</v>
      </c>
      <c r="Z64" s="177">
        <f t="shared" si="12"/>
        <v>0</v>
      </c>
      <c r="AA64" s="177">
        <f t="shared" si="13"/>
        <v>0</v>
      </c>
    </row>
    <row r="65" spans="4:27" ht="15" customHeight="1" x14ac:dyDescent="0.25">
      <c r="D65" s="172">
        <v>1</v>
      </c>
      <c r="E65" s="172">
        <f t="shared" si="3"/>
        <v>1</v>
      </c>
      <c r="F65" s="28" t="s">
        <v>514</v>
      </c>
      <c r="G65" s="28" t="s">
        <v>484</v>
      </c>
      <c r="H65" s="28" t="s">
        <v>472</v>
      </c>
      <c r="I65" s="31">
        <v>42775</v>
      </c>
      <c r="J65" s="28" t="s">
        <v>469</v>
      </c>
      <c r="K65" s="28" t="s">
        <v>473</v>
      </c>
      <c r="L65" s="28" t="s">
        <v>469</v>
      </c>
      <c r="M65" s="28" t="s">
        <v>473</v>
      </c>
      <c r="N65" s="29">
        <v>2.4700000000000002</v>
      </c>
      <c r="O65" s="28" t="s">
        <v>469</v>
      </c>
      <c r="P65" s="28" t="s">
        <v>473</v>
      </c>
      <c r="Q65" s="29">
        <v>2.39</v>
      </c>
      <c r="R65" s="174" t="str">
        <f t="shared" si="4"/>
        <v>A</v>
      </c>
      <c r="S65" s="177">
        <f t="shared" si="5"/>
        <v>1</v>
      </c>
      <c r="T65" s="177">
        <f t="shared" si="6"/>
        <v>1</v>
      </c>
      <c r="U65" s="177">
        <f t="shared" si="7"/>
        <v>0</v>
      </c>
      <c r="V65" s="181" t="str">
        <f t="shared" si="8"/>
        <v>Listeria ivanovii</v>
      </c>
      <c r="W65" s="181" t="str">
        <f t="shared" si="9"/>
        <v>Listeria ivanovii</v>
      </c>
      <c r="X65" s="177">
        <f t="shared" si="10"/>
        <v>0</v>
      </c>
      <c r="Y65" s="177">
        <f t="shared" si="11"/>
        <v>0</v>
      </c>
      <c r="Z65" s="177">
        <f t="shared" si="12"/>
        <v>0</v>
      </c>
      <c r="AA65" s="177">
        <f t="shared" si="13"/>
        <v>0</v>
      </c>
    </row>
    <row r="66" spans="4:27" ht="15" customHeight="1" x14ac:dyDescent="0.25">
      <c r="D66" s="172">
        <v>1</v>
      </c>
      <c r="E66" s="172">
        <f t="shared" si="3"/>
        <v>1</v>
      </c>
      <c r="F66" s="28" t="s">
        <v>515</v>
      </c>
      <c r="G66" s="28" t="s">
        <v>516</v>
      </c>
      <c r="H66" s="28" t="s">
        <v>410</v>
      </c>
      <c r="I66" s="31">
        <v>42115</v>
      </c>
      <c r="J66" s="28" t="s">
        <v>507</v>
      </c>
      <c r="K66" s="28" t="s">
        <v>517</v>
      </c>
      <c r="L66" s="28" t="s">
        <v>507</v>
      </c>
      <c r="M66" s="28" t="s">
        <v>517</v>
      </c>
      <c r="N66" s="29">
        <v>2.2599999999999998</v>
      </c>
      <c r="O66" s="28" t="s">
        <v>507</v>
      </c>
      <c r="P66" s="28" t="s">
        <v>517</v>
      </c>
      <c r="Q66" s="29">
        <v>2.23</v>
      </c>
      <c r="R66" s="174" t="str">
        <f t="shared" si="4"/>
        <v>A</v>
      </c>
      <c r="S66" s="177">
        <f t="shared" si="5"/>
        <v>1</v>
      </c>
      <c r="T66" s="177">
        <f t="shared" si="6"/>
        <v>1</v>
      </c>
      <c r="U66" s="177">
        <f t="shared" si="7"/>
        <v>0</v>
      </c>
      <c r="V66" s="181" t="str">
        <f t="shared" si="8"/>
        <v>Staphylococcus pseudintermedius</v>
      </c>
      <c r="W66" s="181" t="str">
        <f t="shared" si="9"/>
        <v>Staphylococcus pseudintermedius</v>
      </c>
      <c r="X66" s="177">
        <f t="shared" si="10"/>
        <v>0</v>
      </c>
      <c r="Y66" s="177">
        <f t="shared" si="11"/>
        <v>0</v>
      </c>
      <c r="Z66" s="177">
        <f t="shared" si="12"/>
        <v>0</v>
      </c>
      <c r="AA66" s="177">
        <f t="shared" si="13"/>
        <v>0</v>
      </c>
    </row>
    <row r="67" spans="4:27" ht="15" customHeight="1" x14ac:dyDescent="0.25">
      <c r="D67" s="172">
        <v>1</v>
      </c>
      <c r="E67" s="172">
        <f t="shared" ref="E67:E130" si="14">D67*S67</f>
        <v>1</v>
      </c>
      <c r="F67" s="28" t="s">
        <v>518</v>
      </c>
      <c r="G67" s="28" t="s">
        <v>467</v>
      </c>
      <c r="H67" s="28" t="s">
        <v>472</v>
      </c>
      <c r="I67" s="31">
        <v>42760</v>
      </c>
      <c r="J67" s="28" t="s">
        <v>469</v>
      </c>
      <c r="K67" s="28" t="s">
        <v>476</v>
      </c>
      <c r="L67" s="28" t="s">
        <v>469</v>
      </c>
      <c r="M67" s="28" t="s">
        <v>476</v>
      </c>
      <c r="N67" s="29">
        <v>2.42</v>
      </c>
      <c r="O67" s="28" t="s">
        <v>469</v>
      </c>
      <c r="P67" s="28" t="s">
        <v>476</v>
      </c>
      <c r="Q67" s="29">
        <v>2.42</v>
      </c>
      <c r="R67" s="174" t="str">
        <f t="shared" ref="R67:R125" si="15">IF(OR(AND(N67&gt;=$B$20,Q67&lt;$B$21),AND(L67=O67,M67=P67,N67&gt;=$B$20,Q67&gt;=$B$20),AND(L67=O67,N67&gt;=$B$20,Q67&lt;2,Q67&gt;=$B$21)),"A",IF(OR(AND(N67&lt;$B$20,Q67&lt;$B$21),AND(L67=O67,OR(M67&lt;&gt;P67,M67=P67),N67&gt;=$B$21,Q67&gt;=$B$21)),"B",
IF(AND(L67&lt;&gt;O67,N67&gt;=$B$21,Q67&gt;=$B$21),"C",0)))</f>
        <v>A</v>
      </c>
      <c r="S67" s="177">
        <f t="shared" ref="S67:S125" si="16">1-U67+Z67</f>
        <v>1</v>
      </c>
      <c r="T67" s="177">
        <f t="shared" ref="T67:T125" si="17">IF(AND(L67=J67,M67=K67,N67&gt;=$B$20,R67="A"),1,0)</f>
        <v>1</v>
      </c>
      <c r="U67" s="177">
        <f t="shared" ref="U67:U125" si="18">IF(T67=1,0,1)</f>
        <v>0</v>
      </c>
      <c r="V67" s="181" t="str">
        <f t="shared" ref="V67:V125" si="19">L67&amp;" "&amp;M67</f>
        <v>Listeria monocytogenes</v>
      </c>
      <c r="W67" s="181" t="str">
        <f t="shared" ref="W67:W125" si="20">O67&amp;" "&amp;P67</f>
        <v>Listeria monocytogenes</v>
      </c>
      <c r="X67" s="177">
        <f t="shared" ref="X67:X125" si="21">IF(AND(V67=$B$1,N67&gt;=$B$20),1,0)</f>
        <v>0</v>
      </c>
      <c r="Y67" s="177">
        <f t="shared" ref="Y67:Y125" si="22">IF(AND(W67=$B$1,Q67&gt;=$B$20),1,0)</f>
        <v>0</v>
      </c>
      <c r="Z67" s="177">
        <f t="shared" ref="Z67:Z125" si="23">IF(AND(V67=$B$1,N67&gt;=$B$20,R67="A"),1,0)</f>
        <v>0</v>
      </c>
      <c r="AA67" s="177">
        <f t="shared" ref="AA67:AA125" si="24">IF(1-(X67+Y67)&gt;0,0,1)</f>
        <v>0</v>
      </c>
    </row>
    <row r="68" spans="4:27" ht="15" customHeight="1" x14ac:dyDescent="0.25">
      <c r="D68" s="172">
        <v>1</v>
      </c>
      <c r="E68" s="172">
        <f t="shared" si="14"/>
        <v>1</v>
      </c>
      <c r="F68" s="28" t="s">
        <v>519</v>
      </c>
      <c r="G68" s="28" t="s">
        <v>520</v>
      </c>
      <c r="H68" s="28" t="s">
        <v>334</v>
      </c>
      <c r="I68" s="31" t="s">
        <v>521</v>
      </c>
      <c r="J68" s="28" t="s">
        <v>507</v>
      </c>
      <c r="K68" s="28" t="s">
        <v>522</v>
      </c>
      <c r="L68" s="28" t="s">
        <v>507</v>
      </c>
      <c r="M68" s="28" t="s">
        <v>522</v>
      </c>
      <c r="N68" s="29">
        <v>2.2999999999999998</v>
      </c>
      <c r="O68" s="28" t="s">
        <v>507</v>
      </c>
      <c r="P68" s="28" t="s">
        <v>522</v>
      </c>
      <c r="Q68" s="29">
        <v>2.2000000000000002</v>
      </c>
      <c r="R68" s="174" t="str">
        <f t="shared" si="15"/>
        <v>A</v>
      </c>
      <c r="S68" s="177">
        <f t="shared" si="16"/>
        <v>1</v>
      </c>
      <c r="T68" s="177">
        <f t="shared" si="17"/>
        <v>1</v>
      </c>
      <c r="U68" s="177">
        <f t="shared" si="18"/>
        <v>0</v>
      </c>
      <c r="V68" s="181" t="str">
        <f t="shared" si="19"/>
        <v>Staphylococcus aureus</v>
      </c>
      <c r="W68" s="181" t="str">
        <f t="shared" si="20"/>
        <v>Staphylococcus aureus</v>
      </c>
      <c r="X68" s="177">
        <f t="shared" si="21"/>
        <v>0</v>
      </c>
      <c r="Y68" s="177">
        <f t="shared" si="22"/>
        <v>0</v>
      </c>
      <c r="Z68" s="177">
        <f t="shared" si="23"/>
        <v>0</v>
      </c>
      <c r="AA68" s="177">
        <f t="shared" si="24"/>
        <v>0</v>
      </c>
    </row>
    <row r="69" spans="4:27" ht="15" customHeight="1" x14ac:dyDescent="0.25">
      <c r="D69" s="172">
        <v>1</v>
      </c>
      <c r="E69" s="172">
        <f t="shared" si="14"/>
        <v>1</v>
      </c>
      <c r="F69" s="28" t="s">
        <v>523</v>
      </c>
      <c r="G69" s="28" t="s">
        <v>500</v>
      </c>
      <c r="H69" s="28" t="s">
        <v>334</v>
      </c>
      <c r="I69" s="31" t="s">
        <v>524</v>
      </c>
      <c r="J69" s="28" t="s">
        <v>507</v>
      </c>
      <c r="K69" s="28" t="s">
        <v>522</v>
      </c>
      <c r="L69" s="28" t="s">
        <v>507</v>
      </c>
      <c r="M69" s="28" t="s">
        <v>522</v>
      </c>
      <c r="N69" s="29">
        <v>2.46</v>
      </c>
      <c r="O69" s="28" t="s">
        <v>507</v>
      </c>
      <c r="P69" s="28" t="s">
        <v>522</v>
      </c>
      <c r="Q69" s="29">
        <v>2.44</v>
      </c>
      <c r="R69" s="174" t="str">
        <f t="shared" si="15"/>
        <v>A</v>
      </c>
      <c r="S69" s="177">
        <f t="shared" si="16"/>
        <v>1</v>
      </c>
      <c r="T69" s="177">
        <f t="shared" si="17"/>
        <v>1</v>
      </c>
      <c r="U69" s="177">
        <f t="shared" si="18"/>
        <v>0</v>
      </c>
      <c r="V69" s="181" t="str">
        <f t="shared" si="19"/>
        <v>Staphylococcus aureus</v>
      </c>
      <c r="W69" s="181" t="str">
        <f t="shared" si="20"/>
        <v>Staphylococcus aureus</v>
      </c>
      <c r="X69" s="177">
        <f t="shared" si="21"/>
        <v>0</v>
      </c>
      <c r="Y69" s="177">
        <f t="shared" si="22"/>
        <v>0</v>
      </c>
      <c r="Z69" s="177">
        <f t="shared" si="23"/>
        <v>0</v>
      </c>
      <c r="AA69" s="177">
        <f t="shared" si="24"/>
        <v>0</v>
      </c>
    </row>
    <row r="70" spans="4:27" ht="15" customHeight="1" x14ac:dyDescent="0.25">
      <c r="D70" s="172">
        <v>1</v>
      </c>
      <c r="E70" s="172">
        <f t="shared" si="14"/>
        <v>0</v>
      </c>
      <c r="F70" s="28" t="s">
        <v>525</v>
      </c>
      <c r="G70" s="28" t="s">
        <v>500</v>
      </c>
      <c r="H70" s="28" t="s">
        <v>334</v>
      </c>
      <c r="I70" s="31" t="s">
        <v>526</v>
      </c>
      <c r="J70" s="28" t="s">
        <v>501</v>
      </c>
      <c r="K70" s="28" t="s">
        <v>502</v>
      </c>
      <c r="L70" s="28" t="s">
        <v>501</v>
      </c>
      <c r="M70" s="28" t="s">
        <v>502</v>
      </c>
      <c r="N70" s="29">
        <v>1.87</v>
      </c>
      <c r="O70" s="28" t="s">
        <v>501</v>
      </c>
      <c r="P70" s="28" t="s">
        <v>502</v>
      </c>
      <c r="Q70" s="29">
        <v>1.78</v>
      </c>
      <c r="R70" s="174" t="str">
        <f t="shared" si="15"/>
        <v>B</v>
      </c>
      <c r="S70" s="177">
        <f t="shared" si="16"/>
        <v>0</v>
      </c>
      <c r="T70" s="177">
        <f t="shared" si="17"/>
        <v>0</v>
      </c>
      <c r="U70" s="177">
        <f t="shared" si="18"/>
        <v>1</v>
      </c>
      <c r="V70" s="181" t="str">
        <f t="shared" si="19"/>
        <v>Macrococcus caseolyticus</v>
      </c>
      <c r="W70" s="181" t="str">
        <f t="shared" si="20"/>
        <v>Macrococcus caseolyticus</v>
      </c>
      <c r="X70" s="177">
        <f t="shared" si="21"/>
        <v>0</v>
      </c>
      <c r="Y70" s="177">
        <f t="shared" si="22"/>
        <v>0</v>
      </c>
      <c r="Z70" s="177">
        <f t="shared" si="23"/>
        <v>0</v>
      </c>
      <c r="AA70" s="177">
        <f t="shared" si="24"/>
        <v>0</v>
      </c>
    </row>
    <row r="71" spans="4:27" ht="15" customHeight="1" x14ac:dyDescent="0.25">
      <c r="D71" s="172">
        <v>1</v>
      </c>
      <c r="E71" s="172">
        <f t="shared" si="14"/>
        <v>1</v>
      </c>
      <c r="F71" s="28" t="s">
        <v>527</v>
      </c>
      <c r="G71" s="28" t="s">
        <v>480</v>
      </c>
      <c r="H71" s="28" t="s">
        <v>368</v>
      </c>
      <c r="I71" s="31">
        <v>42781</v>
      </c>
      <c r="J71" s="28" t="s">
        <v>469</v>
      </c>
      <c r="K71" s="28" t="s">
        <v>491</v>
      </c>
      <c r="L71" s="28" t="s">
        <v>469</v>
      </c>
      <c r="M71" s="28" t="s">
        <v>491</v>
      </c>
      <c r="N71" s="29">
        <v>2.34</v>
      </c>
      <c r="O71" s="28" t="s">
        <v>469</v>
      </c>
      <c r="P71" s="28" t="s">
        <v>491</v>
      </c>
      <c r="Q71" s="29">
        <v>2.2799999999999998</v>
      </c>
      <c r="R71" s="174" t="str">
        <f t="shared" si="15"/>
        <v>A</v>
      </c>
      <c r="S71" s="177">
        <f t="shared" si="16"/>
        <v>1</v>
      </c>
      <c r="T71" s="177">
        <f t="shared" si="17"/>
        <v>1</v>
      </c>
      <c r="U71" s="177">
        <f t="shared" si="18"/>
        <v>0</v>
      </c>
      <c r="V71" s="181" t="str">
        <f t="shared" si="19"/>
        <v>Listeria seeligeri</v>
      </c>
      <c r="W71" s="181" t="str">
        <f t="shared" si="20"/>
        <v>Listeria seeligeri</v>
      </c>
      <c r="X71" s="177">
        <f t="shared" si="21"/>
        <v>0</v>
      </c>
      <c r="Y71" s="177">
        <f t="shared" si="22"/>
        <v>0</v>
      </c>
      <c r="Z71" s="177">
        <f t="shared" si="23"/>
        <v>0</v>
      </c>
      <c r="AA71" s="177">
        <f t="shared" si="24"/>
        <v>0</v>
      </c>
    </row>
    <row r="72" spans="4:27" ht="15" customHeight="1" x14ac:dyDescent="0.25">
      <c r="D72" s="172">
        <v>1</v>
      </c>
      <c r="E72" s="172">
        <f t="shared" si="14"/>
        <v>1</v>
      </c>
      <c r="F72" s="28" t="s">
        <v>528</v>
      </c>
      <c r="G72" s="28" t="s">
        <v>500</v>
      </c>
      <c r="H72" s="28" t="s">
        <v>334</v>
      </c>
      <c r="I72" s="31">
        <v>41227</v>
      </c>
      <c r="J72" s="28" t="s">
        <v>507</v>
      </c>
      <c r="K72" s="28" t="s">
        <v>529</v>
      </c>
      <c r="L72" s="28" t="s">
        <v>507</v>
      </c>
      <c r="M72" s="28" t="s">
        <v>529</v>
      </c>
      <c r="N72" s="29">
        <v>2.3199999999999998</v>
      </c>
      <c r="O72" s="28" t="s">
        <v>507</v>
      </c>
      <c r="P72" s="28" t="s">
        <v>529</v>
      </c>
      <c r="Q72" s="29">
        <v>2</v>
      </c>
      <c r="R72" s="174" t="str">
        <f t="shared" si="15"/>
        <v>A</v>
      </c>
      <c r="S72" s="177">
        <f t="shared" si="16"/>
        <v>1</v>
      </c>
      <c r="T72" s="177">
        <f t="shared" si="17"/>
        <v>1</v>
      </c>
      <c r="U72" s="177">
        <f t="shared" si="18"/>
        <v>0</v>
      </c>
      <c r="V72" s="181" t="str">
        <f t="shared" si="19"/>
        <v>Staphylococcus chromogenes</v>
      </c>
      <c r="W72" s="181" t="str">
        <f t="shared" si="20"/>
        <v>Staphylococcus chromogenes</v>
      </c>
      <c r="X72" s="177">
        <f t="shared" si="21"/>
        <v>0</v>
      </c>
      <c r="Y72" s="177">
        <f t="shared" si="22"/>
        <v>0</v>
      </c>
      <c r="Z72" s="177">
        <f t="shared" si="23"/>
        <v>0</v>
      </c>
      <c r="AA72" s="177">
        <f t="shared" si="24"/>
        <v>0</v>
      </c>
    </row>
    <row r="73" spans="4:27" ht="15" customHeight="1" x14ac:dyDescent="0.25">
      <c r="D73" s="172">
        <v>1</v>
      </c>
      <c r="E73" s="172">
        <f t="shared" si="14"/>
        <v>1</v>
      </c>
      <c r="F73" s="28" t="s">
        <v>530</v>
      </c>
      <c r="G73" s="28" t="s">
        <v>359</v>
      </c>
      <c r="H73" s="28" t="s">
        <v>368</v>
      </c>
      <c r="I73" s="31">
        <v>43854</v>
      </c>
      <c r="J73" s="28" t="s">
        <v>469</v>
      </c>
      <c r="K73" s="28" t="s">
        <v>481</v>
      </c>
      <c r="L73" s="28" t="s">
        <v>469</v>
      </c>
      <c r="M73" s="28" t="s">
        <v>481</v>
      </c>
      <c r="N73" s="29">
        <v>2.48</v>
      </c>
      <c r="O73" s="28" t="s">
        <v>469</v>
      </c>
      <c r="P73" s="28" t="s">
        <v>481</v>
      </c>
      <c r="Q73" s="29">
        <v>2.4700000000000002</v>
      </c>
      <c r="R73" s="174" t="str">
        <f t="shared" si="15"/>
        <v>A</v>
      </c>
      <c r="S73" s="177">
        <f t="shared" si="16"/>
        <v>1</v>
      </c>
      <c r="T73" s="177">
        <f t="shared" si="17"/>
        <v>1</v>
      </c>
      <c r="U73" s="177">
        <f t="shared" si="18"/>
        <v>0</v>
      </c>
      <c r="V73" s="181" t="str">
        <f t="shared" si="19"/>
        <v>Listeria welshimeri</v>
      </c>
      <c r="W73" s="181" t="str">
        <f t="shared" si="20"/>
        <v>Listeria welshimeri</v>
      </c>
      <c r="X73" s="177">
        <f t="shared" si="21"/>
        <v>0</v>
      </c>
      <c r="Y73" s="177">
        <f t="shared" si="22"/>
        <v>0</v>
      </c>
      <c r="Z73" s="177">
        <f t="shared" si="23"/>
        <v>0</v>
      </c>
      <c r="AA73" s="177">
        <f t="shared" si="24"/>
        <v>0</v>
      </c>
    </row>
    <row r="74" spans="4:27" ht="15" customHeight="1" x14ac:dyDescent="0.25">
      <c r="D74" s="172">
        <v>1</v>
      </c>
      <c r="E74" s="172">
        <f t="shared" si="14"/>
        <v>1</v>
      </c>
      <c r="F74" s="28" t="s">
        <v>531</v>
      </c>
      <c r="G74" s="28" t="s">
        <v>520</v>
      </c>
      <c r="H74" s="28" t="s">
        <v>334</v>
      </c>
      <c r="I74" s="31">
        <v>42313</v>
      </c>
      <c r="J74" s="28" t="s">
        <v>507</v>
      </c>
      <c r="K74" s="28" t="s">
        <v>522</v>
      </c>
      <c r="L74" s="28" t="s">
        <v>507</v>
      </c>
      <c r="M74" s="28" t="s">
        <v>522</v>
      </c>
      <c r="N74" s="29">
        <v>2.39</v>
      </c>
      <c r="O74" s="28" t="s">
        <v>507</v>
      </c>
      <c r="P74" s="28" t="s">
        <v>522</v>
      </c>
      <c r="Q74" s="29">
        <v>2.37</v>
      </c>
      <c r="R74" s="174" t="str">
        <f t="shared" si="15"/>
        <v>A</v>
      </c>
      <c r="S74" s="177">
        <f t="shared" si="16"/>
        <v>1</v>
      </c>
      <c r="T74" s="177">
        <f t="shared" si="17"/>
        <v>1</v>
      </c>
      <c r="U74" s="177">
        <f t="shared" si="18"/>
        <v>0</v>
      </c>
      <c r="V74" s="181" t="str">
        <f t="shared" si="19"/>
        <v>Staphylococcus aureus</v>
      </c>
      <c r="W74" s="181" t="str">
        <f t="shared" si="20"/>
        <v>Staphylococcus aureus</v>
      </c>
      <c r="X74" s="177">
        <f t="shared" si="21"/>
        <v>0</v>
      </c>
      <c r="Y74" s="177">
        <f t="shared" si="22"/>
        <v>0</v>
      </c>
      <c r="Z74" s="177">
        <f t="shared" si="23"/>
        <v>0</v>
      </c>
      <c r="AA74" s="177">
        <f t="shared" si="24"/>
        <v>0</v>
      </c>
    </row>
    <row r="75" spans="4:27" ht="15" customHeight="1" x14ac:dyDescent="0.25">
      <c r="D75" s="172">
        <v>1</v>
      </c>
      <c r="E75" s="172">
        <f t="shared" si="14"/>
        <v>1</v>
      </c>
      <c r="F75" s="28" t="s">
        <v>532</v>
      </c>
      <c r="G75" s="28" t="s">
        <v>500</v>
      </c>
      <c r="H75" s="28" t="s">
        <v>334</v>
      </c>
      <c r="I75" s="31">
        <v>41247</v>
      </c>
      <c r="J75" s="28" t="s">
        <v>507</v>
      </c>
      <c r="K75" s="28" t="s">
        <v>533</v>
      </c>
      <c r="L75" s="28" t="s">
        <v>507</v>
      </c>
      <c r="M75" s="28" t="s">
        <v>533</v>
      </c>
      <c r="N75" s="29">
        <v>2.2400000000000002</v>
      </c>
      <c r="O75" s="28" t="s">
        <v>507</v>
      </c>
      <c r="P75" s="28" t="s">
        <v>533</v>
      </c>
      <c r="Q75" s="29">
        <v>2.16</v>
      </c>
      <c r="R75" s="174" t="str">
        <f t="shared" si="15"/>
        <v>A</v>
      </c>
      <c r="S75" s="177">
        <f t="shared" si="16"/>
        <v>1</v>
      </c>
      <c r="T75" s="177">
        <f t="shared" si="17"/>
        <v>1</v>
      </c>
      <c r="U75" s="177">
        <f t="shared" si="18"/>
        <v>0</v>
      </c>
      <c r="V75" s="181" t="str">
        <f t="shared" si="19"/>
        <v>Staphylococcus epidermidis</v>
      </c>
      <c r="W75" s="181" t="str">
        <f t="shared" si="20"/>
        <v>Staphylococcus epidermidis</v>
      </c>
      <c r="X75" s="177">
        <f t="shared" si="21"/>
        <v>0</v>
      </c>
      <c r="Y75" s="177">
        <f t="shared" si="22"/>
        <v>0</v>
      </c>
      <c r="Z75" s="177">
        <f t="shared" si="23"/>
        <v>0</v>
      </c>
      <c r="AA75" s="177">
        <f t="shared" si="24"/>
        <v>0</v>
      </c>
    </row>
    <row r="76" spans="4:27" ht="15" customHeight="1" x14ac:dyDescent="0.25">
      <c r="D76" s="172">
        <v>1</v>
      </c>
      <c r="E76" s="172">
        <f t="shared" si="14"/>
        <v>1</v>
      </c>
      <c r="F76" s="28" t="s">
        <v>534</v>
      </c>
      <c r="G76" s="28" t="s">
        <v>520</v>
      </c>
      <c r="H76" s="28" t="s">
        <v>334</v>
      </c>
      <c r="I76" s="31">
        <v>41227</v>
      </c>
      <c r="J76" s="28" t="s">
        <v>507</v>
      </c>
      <c r="K76" s="28" t="s">
        <v>522</v>
      </c>
      <c r="L76" s="28" t="s">
        <v>507</v>
      </c>
      <c r="M76" s="28" t="s">
        <v>522</v>
      </c>
      <c r="N76" s="29">
        <v>2.41</v>
      </c>
      <c r="O76" s="28" t="s">
        <v>507</v>
      </c>
      <c r="P76" s="28" t="s">
        <v>522</v>
      </c>
      <c r="Q76" s="29">
        <v>2.4</v>
      </c>
      <c r="R76" s="174" t="str">
        <f t="shared" si="15"/>
        <v>A</v>
      </c>
      <c r="S76" s="177">
        <f t="shared" si="16"/>
        <v>1</v>
      </c>
      <c r="T76" s="177">
        <f t="shared" si="17"/>
        <v>1</v>
      </c>
      <c r="U76" s="177">
        <f t="shared" si="18"/>
        <v>0</v>
      </c>
      <c r="V76" s="181" t="str">
        <f t="shared" si="19"/>
        <v>Staphylococcus aureus</v>
      </c>
      <c r="W76" s="181" t="str">
        <f t="shared" si="20"/>
        <v>Staphylococcus aureus</v>
      </c>
      <c r="X76" s="177">
        <f t="shared" si="21"/>
        <v>0</v>
      </c>
      <c r="Y76" s="177">
        <f t="shared" si="22"/>
        <v>0</v>
      </c>
      <c r="Z76" s="177">
        <f t="shared" si="23"/>
        <v>0</v>
      </c>
      <c r="AA76" s="177">
        <f t="shared" si="24"/>
        <v>0</v>
      </c>
    </row>
    <row r="77" spans="4:27" ht="15" customHeight="1" x14ac:dyDescent="0.25">
      <c r="D77" s="172">
        <v>1</v>
      </c>
      <c r="E77" s="172">
        <f t="shared" si="14"/>
        <v>0</v>
      </c>
      <c r="F77" s="28" t="s">
        <v>535</v>
      </c>
      <c r="G77" s="28" t="s">
        <v>536</v>
      </c>
      <c r="H77" s="28" t="s">
        <v>334</v>
      </c>
      <c r="I77" s="31">
        <v>41394</v>
      </c>
      <c r="J77" s="28" t="s">
        <v>505</v>
      </c>
      <c r="K77" s="28" t="s">
        <v>506</v>
      </c>
      <c r="L77" s="28" t="s">
        <v>507</v>
      </c>
      <c r="M77" s="28" t="s">
        <v>506</v>
      </c>
      <c r="N77" s="29">
        <v>1.89</v>
      </c>
      <c r="O77" s="28" t="s">
        <v>507</v>
      </c>
      <c r="P77" s="28" t="s">
        <v>506</v>
      </c>
      <c r="Q77" s="29">
        <v>1.72</v>
      </c>
      <c r="R77" s="174" t="str">
        <f t="shared" si="15"/>
        <v>B</v>
      </c>
      <c r="S77" s="177">
        <f t="shared" si="16"/>
        <v>0</v>
      </c>
      <c r="T77" s="177">
        <f t="shared" si="17"/>
        <v>0</v>
      </c>
      <c r="U77" s="177">
        <f t="shared" si="18"/>
        <v>1</v>
      </c>
      <c r="V77" s="181" t="str">
        <f t="shared" si="19"/>
        <v>Staphylococcus sciuri</v>
      </c>
      <c r="W77" s="181" t="str">
        <f t="shared" si="20"/>
        <v>Staphylococcus sciuri</v>
      </c>
      <c r="X77" s="177">
        <f t="shared" si="21"/>
        <v>0</v>
      </c>
      <c r="Y77" s="177">
        <f t="shared" si="22"/>
        <v>0</v>
      </c>
      <c r="Z77" s="177">
        <f t="shared" si="23"/>
        <v>0</v>
      </c>
      <c r="AA77" s="177">
        <f t="shared" si="24"/>
        <v>0</v>
      </c>
    </row>
    <row r="78" spans="4:27" ht="15" customHeight="1" x14ac:dyDescent="0.25">
      <c r="D78" s="172">
        <v>1</v>
      </c>
      <c r="E78" s="172">
        <f t="shared" si="14"/>
        <v>0</v>
      </c>
      <c r="F78" s="28" t="s">
        <v>537</v>
      </c>
      <c r="G78" s="28" t="s">
        <v>500</v>
      </c>
      <c r="H78" s="28" t="s">
        <v>334</v>
      </c>
      <c r="I78" s="31">
        <v>41310</v>
      </c>
      <c r="J78" s="28" t="s">
        <v>507</v>
      </c>
      <c r="K78" s="28" t="s">
        <v>538</v>
      </c>
      <c r="L78" s="28" t="s">
        <v>507</v>
      </c>
      <c r="M78" s="28" t="s">
        <v>539</v>
      </c>
      <c r="N78" s="29">
        <v>1.92</v>
      </c>
      <c r="O78" s="28" t="s">
        <v>507</v>
      </c>
      <c r="P78" s="28" t="s">
        <v>538</v>
      </c>
      <c r="Q78" s="29">
        <v>1.83</v>
      </c>
      <c r="R78" s="174" t="str">
        <f t="shared" si="15"/>
        <v>B</v>
      </c>
      <c r="S78" s="177">
        <f t="shared" si="16"/>
        <v>0</v>
      </c>
      <c r="T78" s="177">
        <f t="shared" si="17"/>
        <v>0</v>
      </c>
      <c r="U78" s="177">
        <f t="shared" si="18"/>
        <v>1</v>
      </c>
      <c r="V78" s="181" t="str">
        <f t="shared" si="19"/>
        <v>Staphylococcus borealis</v>
      </c>
      <c r="W78" s="181" t="str">
        <f t="shared" si="20"/>
        <v>Staphylococcus haemolyticus</v>
      </c>
      <c r="X78" s="177">
        <f t="shared" si="21"/>
        <v>0</v>
      </c>
      <c r="Y78" s="177">
        <f t="shared" si="22"/>
        <v>0</v>
      </c>
      <c r="Z78" s="177">
        <f t="shared" si="23"/>
        <v>0</v>
      </c>
      <c r="AA78" s="177">
        <f t="shared" si="24"/>
        <v>0</v>
      </c>
    </row>
    <row r="79" spans="4:27" ht="15" customHeight="1" x14ac:dyDescent="0.25">
      <c r="D79" s="172">
        <v>1</v>
      </c>
      <c r="E79" s="172">
        <f t="shared" si="14"/>
        <v>0</v>
      </c>
      <c r="F79" s="28" t="s">
        <v>540</v>
      </c>
      <c r="G79" s="28" t="s">
        <v>541</v>
      </c>
      <c r="H79" s="28" t="s">
        <v>334</v>
      </c>
      <c r="I79" s="31">
        <v>42613</v>
      </c>
      <c r="J79" s="28" t="s">
        <v>507</v>
      </c>
      <c r="K79" s="28" t="s">
        <v>512</v>
      </c>
      <c r="L79" s="28" t="s">
        <v>507</v>
      </c>
      <c r="M79" s="28" t="s">
        <v>512</v>
      </c>
      <c r="N79" s="29">
        <v>1.57</v>
      </c>
      <c r="O79" s="28" t="s">
        <v>507</v>
      </c>
      <c r="P79" s="28" t="s">
        <v>512</v>
      </c>
      <c r="Q79" s="29">
        <v>1.51</v>
      </c>
      <c r="R79" s="174" t="str">
        <f t="shared" si="15"/>
        <v>B</v>
      </c>
      <c r="S79" s="177">
        <f t="shared" si="16"/>
        <v>0</v>
      </c>
      <c r="T79" s="177">
        <f t="shared" si="17"/>
        <v>0</v>
      </c>
      <c r="U79" s="177">
        <f t="shared" si="18"/>
        <v>1</v>
      </c>
      <c r="V79" s="181" t="str">
        <f t="shared" si="19"/>
        <v>Staphylococcus arlettae</v>
      </c>
      <c r="W79" s="181" t="str">
        <f t="shared" si="20"/>
        <v>Staphylococcus arlettae</v>
      </c>
      <c r="X79" s="177">
        <f t="shared" si="21"/>
        <v>0</v>
      </c>
      <c r="Y79" s="177">
        <f t="shared" si="22"/>
        <v>0</v>
      </c>
      <c r="Z79" s="177">
        <f t="shared" si="23"/>
        <v>0</v>
      </c>
      <c r="AA79" s="177">
        <f t="shared" si="24"/>
        <v>0</v>
      </c>
    </row>
    <row r="80" spans="4:27" ht="15" customHeight="1" x14ac:dyDescent="0.25">
      <c r="D80" s="172">
        <v>1</v>
      </c>
      <c r="E80" s="172">
        <f t="shared" si="14"/>
        <v>1</v>
      </c>
      <c r="F80" s="28" t="s">
        <v>542</v>
      </c>
      <c r="G80" s="28" t="s">
        <v>543</v>
      </c>
      <c r="H80" s="28" t="s">
        <v>334</v>
      </c>
      <c r="I80" s="31">
        <v>41380</v>
      </c>
      <c r="J80" s="28" t="s">
        <v>507</v>
      </c>
      <c r="K80" s="28" t="s">
        <v>544</v>
      </c>
      <c r="L80" s="28" t="s">
        <v>507</v>
      </c>
      <c r="M80" s="28" t="s">
        <v>544</v>
      </c>
      <c r="N80" s="29">
        <v>2.12</v>
      </c>
      <c r="O80" s="28" t="s">
        <v>507</v>
      </c>
      <c r="P80" s="28" t="s">
        <v>544</v>
      </c>
      <c r="Q80" s="29">
        <v>1.74</v>
      </c>
      <c r="R80" s="174" t="str">
        <f t="shared" si="15"/>
        <v>A</v>
      </c>
      <c r="S80" s="177">
        <f t="shared" si="16"/>
        <v>1</v>
      </c>
      <c r="T80" s="177">
        <f t="shared" si="17"/>
        <v>1</v>
      </c>
      <c r="U80" s="177">
        <f t="shared" si="18"/>
        <v>0</v>
      </c>
      <c r="V80" s="181" t="str">
        <f t="shared" si="19"/>
        <v>Staphylococcus hyicus</v>
      </c>
      <c r="W80" s="181" t="str">
        <f t="shared" si="20"/>
        <v>Staphylococcus hyicus</v>
      </c>
      <c r="X80" s="177">
        <f t="shared" si="21"/>
        <v>0</v>
      </c>
      <c r="Y80" s="177">
        <f t="shared" si="22"/>
        <v>0</v>
      </c>
      <c r="Z80" s="177">
        <f t="shared" si="23"/>
        <v>0</v>
      </c>
      <c r="AA80" s="177">
        <f t="shared" si="24"/>
        <v>0</v>
      </c>
    </row>
    <row r="81" spans="4:27" ht="15" customHeight="1" x14ac:dyDescent="0.25">
      <c r="D81" s="172">
        <v>1</v>
      </c>
      <c r="E81" s="172">
        <f t="shared" si="14"/>
        <v>1</v>
      </c>
      <c r="F81" s="28" t="s">
        <v>545</v>
      </c>
      <c r="G81" s="28" t="s">
        <v>536</v>
      </c>
      <c r="H81" s="28" t="s">
        <v>334</v>
      </c>
      <c r="I81" s="31">
        <v>41367</v>
      </c>
      <c r="J81" s="28" t="s">
        <v>507</v>
      </c>
      <c r="K81" s="28" t="s">
        <v>529</v>
      </c>
      <c r="L81" s="28" t="s">
        <v>507</v>
      </c>
      <c r="M81" s="28" t="s">
        <v>529</v>
      </c>
      <c r="N81" s="29">
        <v>2.23</v>
      </c>
      <c r="O81" s="28" t="s">
        <v>507</v>
      </c>
      <c r="P81" s="28" t="s">
        <v>529</v>
      </c>
      <c r="Q81" s="29">
        <v>1.57</v>
      </c>
      <c r="R81" s="174" t="str">
        <f t="shared" si="15"/>
        <v>A</v>
      </c>
      <c r="S81" s="177">
        <f t="shared" si="16"/>
        <v>1</v>
      </c>
      <c r="T81" s="177">
        <f t="shared" si="17"/>
        <v>1</v>
      </c>
      <c r="U81" s="177">
        <f t="shared" si="18"/>
        <v>0</v>
      </c>
      <c r="V81" s="181" t="str">
        <f t="shared" si="19"/>
        <v>Staphylococcus chromogenes</v>
      </c>
      <c r="W81" s="181" t="str">
        <f t="shared" si="20"/>
        <v>Staphylococcus chromogenes</v>
      </c>
      <c r="X81" s="177">
        <f t="shared" si="21"/>
        <v>0</v>
      </c>
      <c r="Y81" s="177">
        <f t="shared" si="22"/>
        <v>0</v>
      </c>
      <c r="Z81" s="177">
        <f t="shared" si="23"/>
        <v>0</v>
      </c>
      <c r="AA81" s="177">
        <f t="shared" si="24"/>
        <v>0</v>
      </c>
    </row>
    <row r="82" spans="4:27" ht="15" customHeight="1" x14ac:dyDescent="0.25">
      <c r="D82" s="172">
        <v>1</v>
      </c>
      <c r="E82" s="172">
        <f t="shared" si="14"/>
        <v>1</v>
      </c>
      <c r="F82" s="28" t="s">
        <v>546</v>
      </c>
      <c r="G82" s="28" t="s">
        <v>520</v>
      </c>
      <c r="H82" s="28" t="s">
        <v>334</v>
      </c>
      <c r="I82" s="31">
        <v>41453</v>
      </c>
      <c r="J82" s="28" t="s">
        <v>507</v>
      </c>
      <c r="K82" s="28" t="s">
        <v>517</v>
      </c>
      <c r="L82" s="28" t="s">
        <v>507</v>
      </c>
      <c r="M82" s="28" t="s">
        <v>517</v>
      </c>
      <c r="N82" s="29">
        <v>2.06</v>
      </c>
      <c r="O82" s="28" t="s">
        <v>507</v>
      </c>
      <c r="P82" s="28" t="s">
        <v>517</v>
      </c>
      <c r="Q82" s="29">
        <v>1.98</v>
      </c>
      <c r="R82" s="174" t="str">
        <f t="shared" si="15"/>
        <v>A</v>
      </c>
      <c r="S82" s="177">
        <f t="shared" si="16"/>
        <v>1</v>
      </c>
      <c r="T82" s="177">
        <f t="shared" si="17"/>
        <v>1</v>
      </c>
      <c r="U82" s="177">
        <f t="shared" si="18"/>
        <v>0</v>
      </c>
      <c r="V82" s="181" t="str">
        <f t="shared" si="19"/>
        <v>Staphylococcus pseudintermedius</v>
      </c>
      <c r="W82" s="181" t="str">
        <f t="shared" si="20"/>
        <v>Staphylococcus pseudintermedius</v>
      </c>
      <c r="X82" s="177">
        <f t="shared" si="21"/>
        <v>0</v>
      </c>
      <c r="Y82" s="177">
        <f t="shared" si="22"/>
        <v>0</v>
      </c>
      <c r="Z82" s="177">
        <f t="shared" si="23"/>
        <v>0</v>
      </c>
      <c r="AA82" s="177">
        <f t="shared" si="24"/>
        <v>0</v>
      </c>
    </row>
    <row r="83" spans="4:27" ht="15" customHeight="1" x14ac:dyDescent="0.25">
      <c r="D83" s="172">
        <v>1</v>
      </c>
      <c r="E83" s="172">
        <f t="shared" si="14"/>
        <v>1</v>
      </c>
      <c r="F83" s="28" t="s">
        <v>547</v>
      </c>
      <c r="G83" s="28" t="s">
        <v>536</v>
      </c>
      <c r="H83" s="28" t="s">
        <v>334</v>
      </c>
      <c r="I83" s="31">
        <v>41367</v>
      </c>
      <c r="J83" s="28" t="s">
        <v>507</v>
      </c>
      <c r="K83" s="28" t="s">
        <v>548</v>
      </c>
      <c r="L83" s="28" t="s">
        <v>507</v>
      </c>
      <c r="M83" s="28" t="s">
        <v>548</v>
      </c>
      <c r="N83" s="29">
        <v>2.16</v>
      </c>
      <c r="O83" s="28" t="s">
        <v>507</v>
      </c>
      <c r="P83" s="28" t="s">
        <v>548</v>
      </c>
      <c r="Q83" s="29">
        <v>2.13</v>
      </c>
      <c r="R83" s="174" t="str">
        <f t="shared" si="15"/>
        <v>A</v>
      </c>
      <c r="S83" s="177">
        <f t="shared" si="16"/>
        <v>1</v>
      </c>
      <c r="T83" s="177">
        <f t="shared" si="17"/>
        <v>1</v>
      </c>
      <c r="U83" s="177">
        <f t="shared" si="18"/>
        <v>0</v>
      </c>
      <c r="V83" s="181" t="str">
        <f t="shared" si="19"/>
        <v>Staphylococcus simulans</v>
      </c>
      <c r="W83" s="181" t="str">
        <f t="shared" si="20"/>
        <v>Staphylococcus simulans</v>
      </c>
      <c r="X83" s="177">
        <f t="shared" si="21"/>
        <v>0</v>
      </c>
      <c r="Y83" s="177">
        <f t="shared" si="22"/>
        <v>0</v>
      </c>
      <c r="Z83" s="177">
        <f t="shared" si="23"/>
        <v>0</v>
      </c>
      <c r="AA83" s="177">
        <f t="shared" si="24"/>
        <v>0</v>
      </c>
    </row>
    <row r="84" spans="4:27" ht="15" customHeight="1" x14ac:dyDescent="0.25">
      <c r="D84" s="172">
        <v>1</v>
      </c>
      <c r="E84" s="172">
        <f t="shared" si="14"/>
        <v>1</v>
      </c>
      <c r="F84" s="28" t="s">
        <v>549</v>
      </c>
      <c r="G84" s="28" t="s">
        <v>500</v>
      </c>
      <c r="H84" s="28" t="s">
        <v>334</v>
      </c>
      <c r="I84" s="31">
        <v>41367</v>
      </c>
      <c r="J84" s="28" t="s">
        <v>507</v>
      </c>
      <c r="K84" s="28" t="s">
        <v>538</v>
      </c>
      <c r="L84" s="28" t="s">
        <v>507</v>
      </c>
      <c r="M84" s="28" t="s">
        <v>538</v>
      </c>
      <c r="N84" s="29">
        <v>2.2200000000000002</v>
      </c>
      <c r="O84" s="28" t="s">
        <v>507</v>
      </c>
      <c r="P84" s="28" t="s">
        <v>538</v>
      </c>
      <c r="Q84" s="29">
        <v>2.2200000000000002</v>
      </c>
      <c r="R84" s="174" t="str">
        <f t="shared" si="15"/>
        <v>A</v>
      </c>
      <c r="S84" s="177">
        <f t="shared" si="16"/>
        <v>1</v>
      </c>
      <c r="T84" s="177">
        <f t="shared" si="17"/>
        <v>1</v>
      </c>
      <c r="U84" s="177">
        <f t="shared" si="18"/>
        <v>0</v>
      </c>
      <c r="V84" s="181" t="str">
        <f t="shared" si="19"/>
        <v>Staphylococcus haemolyticus</v>
      </c>
      <c r="W84" s="181" t="str">
        <f t="shared" si="20"/>
        <v>Staphylococcus haemolyticus</v>
      </c>
      <c r="X84" s="177">
        <f t="shared" si="21"/>
        <v>0</v>
      </c>
      <c r="Y84" s="177">
        <f t="shared" si="22"/>
        <v>0</v>
      </c>
      <c r="Z84" s="177">
        <f t="shared" si="23"/>
        <v>0</v>
      </c>
      <c r="AA84" s="177">
        <f t="shared" si="24"/>
        <v>0</v>
      </c>
    </row>
    <row r="85" spans="4:27" ht="15" customHeight="1" x14ac:dyDescent="0.25">
      <c r="D85" s="172">
        <v>1</v>
      </c>
      <c r="E85" s="172">
        <f t="shared" si="14"/>
        <v>1</v>
      </c>
      <c r="F85" s="28" t="s">
        <v>550</v>
      </c>
      <c r="G85" s="28" t="s">
        <v>551</v>
      </c>
      <c r="H85" s="28" t="s">
        <v>334</v>
      </c>
      <c r="I85" s="31">
        <v>41213</v>
      </c>
      <c r="J85" s="28" t="s">
        <v>507</v>
      </c>
      <c r="K85" s="28" t="s">
        <v>552</v>
      </c>
      <c r="L85" s="28" t="s">
        <v>507</v>
      </c>
      <c r="M85" s="28" t="s">
        <v>552</v>
      </c>
      <c r="N85" s="29">
        <v>2.19</v>
      </c>
      <c r="O85" s="28" t="s">
        <v>507</v>
      </c>
      <c r="P85" s="28" t="s">
        <v>552</v>
      </c>
      <c r="Q85" s="29">
        <v>2.14</v>
      </c>
      <c r="R85" s="174" t="str">
        <f t="shared" si="15"/>
        <v>A</v>
      </c>
      <c r="S85" s="177">
        <f t="shared" si="16"/>
        <v>1</v>
      </c>
      <c r="T85" s="177">
        <f t="shared" si="17"/>
        <v>1</v>
      </c>
      <c r="U85" s="177">
        <f t="shared" si="18"/>
        <v>0</v>
      </c>
      <c r="V85" s="181" t="str">
        <f t="shared" si="19"/>
        <v>Staphylococcus xylosus</v>
      </c>
      <c r="W85" s="181" t="str">
        <f t="shared" si="20"/>
        <v>Staphylococcus xylosus</v>
      </c>
      <c r="X85" s="177">
        <f t="shared" si="21"/>
        <v>0</v>
      </c>
      <c r="Y85" s="177">
        <f t="shared" si="22"/>
        <v>0</v>
      </c>
      <c r="Z85" s="177">
        <f t="shared" si="23"/>
        <v>0</v>
      </c>
      <c r="AA85" s="177">
        <f t="shared" si="24"/>
        <v>0</v>
      </c>
    </row>
    <row r="86" spans="4:27" ht="15" customHeight="1" x14ac:dyDescent="0.25">
      <c r="D86" s="172">
        <v>1</v>
      </c>
      <c r="E86" s="172">
        <f t="shared" si="14"/>
        <v>1</v>
      </c>
      <c r="F86" s="28" t="s">
        <v>553</v>
      </c>
      <c r="G86" s="28" t="s">
        <v>554</v>
      </c>
      <c r="H86" s="28" t="s">
        <v>410</v>
      </c>
      <c r="I86" s="31" t="s">
        <v>555</v>
      </c>
      <c r="J86" s="28" t="s">
        <v>556</v>
      </c>
      <c r="K86" s="28" t="s">
        <v>557</v>
      </c>
      <c r="L86" s="28" t="s">
        <v>556</v>
      </c>
      <c r="M86" s="28" t="s">
        <v>557</v>
      </c>
      <c r="N86" s="29">
        <v>2.04</v>
      </c>
      <c r="O86" s="28" t="s">
        <v>556</v>
      </c>
      <c r="P86" s="28" t="s">
        <v>557</v>
      </c>
      <c r="Q86" s="29">
        <v>1.94</v>
      </c>
      <c r="R86" s="174" t="str">
        <f t="shared" si="15"/>
        <v>A</v>
      </c>
      <c r="S86" s="177">
        <f t="shared" si="16"/>
        <v>1</v>
      </c>
      <c r="T86" s="177">
        <f t="shared" si="17"/>
        <v>1</v>
      </c>
      <c r="U86" s="177">
        <f t="shared" si="18"/>
        <v>0</v>
      </c>
      <c r="V86" s="181" t="str">
        <f t="shared" si="19"/>
        <v>Aerococcus viridans</v>
      </c>
      <c r="W86" s="181" t="str">
        <f t="shared" si="20"/>
        <v>Aerococcus viridans</v>
      </c>
      <c r="X86" s="177">
        <f t="shared" si="21"/>
        <v>0</v>
      </c>
      <c r="Y86" s="177">
        <f t="shared" si="22"/>
        <v>0</v>
      </c>
      <c r="Z86" s="177">
        <f t="shared" si="23"/>
        <v>0</v>
      </c>
      <c r="AA86" s="177">
        <f t="shared" si="24"/>
        <v>0</v>
      </c>
    </row>
    <row r="87" spans="4:27" ht="15" customHeight="1" x14ac:dyDescent="0.25">
      <c r="D87" s="172">
        <v>1</v>
      </c>
      <c r="E87" s="172">
        <f t="shared" si="14"/>
        <v>1</v>
      </c>
      <c r="F87" s="28" t="s">
        <v>558</v>
      </c>
      <c r="G87" s="28" t="s">
        <v>543</v>
      </c>
      <c r="H87" s="28" t="s">
        <v>334</v>
      </c>
      <c r="I87" s="31">
        <v>41374</v>
      </c>
      <c r="J87" s="28" t="s">
        <v>507</v>
      </c>
      <c r="K87" s="28" t="s">
        <v>544</v>
      </c>
      <c r="L87" s="28" t="s">
        <v>507</v>
      </c>
      <c r="M87" s="28" t="s">
        <v>544</v>
      </c>
      <c r="N87" s="29">
        <v>2.13</v>
      </c>
      <c r="O87" s="28" t="s">
        <v>507</v>
      </c>
      <c r="P87" s="28" t="s">
        <v>544</v>
      </c>
      <c r="Q87" s="29">
        <v>2.0099999999999998</v>
      </c>
      <c r="R87" s="174" t="str">
        <f t="shared" si="15"/>
        <v>A</v>
      </c>
      <c r="S87" s="177">
        <f t="shared" si="16"/>
        <v>1</v>
      </c>
      <c r="T87" s="177">
        <f t="shared" si="17"/>
        <v>1</v>
      </c>
      <c r="U87" s="177">
        <f t="shared" si="18"/>
        <v>0</v>
      </c>
      <c r="V87" s="181" t="str">
        <f t="shared" si="19"/>
        <v>Staphylococcus hyicus</v>
      </c>
      <c r="W87" s="181" t="str">
        <f t="shared" si="20"/>
        <v>Staphylococcus hyicus</v>
      </c>
      <c r="X87" s="177">
        <f t="shared" si="21"/>
        <v>0</v>
      </c>
      <c r="Y87" s="177">
        <f t="shared" si="22"/>
        <v>0</v>
      </c>
      <c r="Z87" s="177">
        <f t="shared" si="23"/>
        <v>0</v>
      </c>
      <c r="AA87" s="177">
        <f t="shared" si="24"/>
        <v>0</v>
      </c>
    </row>
    <row r="88" spans="4:27" ht="15" customHeight="1" x14ac:dyDescent="0.25">
      <c r="D88" s="172">
        <v>1</v>
      </c>
      <c r="E88" s="172">
        <f t="shared" si="14"/>
        <v>1</v>
      </c>
      <c r="F88" s="28" t="s">
        <v>559</v>
      </c>
      <c r="G88" s="28" t="s">
        <v>359</v>
      </c>
      <c r="H88" s="28" t="s">
        <v>410</v>
      </c>
      <c r="I88" s="31" t="s">
        <v>560</v>
      </c>
      <c r="J88" s="28" t="s">
        <v>561</v>
      </c>
      <c r="K88" s="28" t="s">
        <v>562</v>
      </c>
      <c r="L88" s="28" t="s">
        <v>561</v>
      </c>
      <c r="M88" s="28" t="s">
        <v>562</v>
      </c>
      <c r="N88" s="29">
        <v>2.4</v>
      </c>
      <c r="O88" s="28" t="s">
        <v>561</v>
      </c>
      <c r="P88" s="28" t="s">
        <v>562</v>
      </c>
      <c r="Q88" s="29">
        <v>2.39</v>
      </c>
      <c r="R88" s="174" t="str">
        <f t="shared" si="15"/>
        <v>A</v>
      </c>
      <c r="S88" s="177">
        <f t="shared" si="16"/>
        <v>1</v>
      </c>
      <c r="T88" s="177">
        <f t="shared" si="17"/>
        <v>1</v>
      </c>
      <c r="U88" s="177">
        <f t="shared" si="18"/>
        <v>0</v>
      </c>
      <c r="V88" s="181" t="str">
        <f t="shared" si="19"/>
        <v>Enterococcus cecorum</v>
      </c>
      <c r="W88" s="181" t="str">
        <f t="shared" si="20"/>
        <v>Enterococcus cecorum</v>
      </c>
      <c r="X88" s="177">
        <f t="shared" si="21"/>
        <v>0</v>
      </c>
      <c r="Y88" s="177">
        <f t="shared" si="22"/>
        <v>0</v>
      </c>
      <c r="Z88" s="177">
        <f t="shared" si="23"/>
        <v>0</v>
      </c>
      <c r="AA88" s="177">
        <f t="shared" si="24"/>
        <v>0</v>
      </c>
    </row>
    <row r="89" spans="4:27" ht="15" customHeight="1" x14ac:dyDescent="0.25">
      <c r="D89" s="172">
        <v>1</v>
      </c>
      <c r="E89" s="172">
        <f t="shared" si="14"/>
        <v>1</v>
      </c>
      <c r="F89" s="28" t="s">
        <v>563</v>
      </c>
      <c r="G89" s="28" t="s">
        <v>564</v>
      </c>
      <c r="H89" s="28" t="s">
        <v>334</v>
      </c>
      <c r="I89" s="31">
        <v>41843</v>
      </c>
      <c r="J89" s="28" t="s">
        <v>561</v>
      </c>
      <c r="K89" s="28" t="s">
        <v>565</v>
      </c>
      <c r="L89" s="28" t="s">
        <v>561</v>
      </c>
      <c r="M89" s="28" t="s">
        <v>565</v>
      </c>
      <c r="N89" s="29">
        <v>2.06</v>
      </c>
      <c r="O89" s="28" t="s">
        <v>561</v>
      </c>
      <c r="P89" s="28" t="s">
        <v>565</v>
      </c>
      <c r="Q89" s="29">
        <v>2.0099999999999998</v>
      </c>
      <c r="R89" s="174" t="str">
        <f t="shared" si="15"/>
        <v>A</v>
      </c>
      <c r="S89" s="177">
        <f t="shared" si="16"/>
        <v>1</v>
      </c>
      <c r="T89" s="177">
        <f t="shared" si="17"/>
        <v>1</v>
      </c>
      <c r="U89" s="177">
        <f t="shared" si="18"/>
        <v>0</v>
      </c>
      <c r="V89" s="181" t="str">
        <f t="shared" si="19"/>
        <v>Enterococcus faecalis</v>
      </c>
      <c r="W89" s="181" t="str">
        <f t="shared" si="20"/>
        <v>Enterococcus faecalis</v>
      </c>
      <c r="X89" s="177">
        <f t="shared" si="21"/>
        <v>0</v>
      </c>
      <c r="Y89" s="177">
        <f t="shared" si="22"/>
        <v>0</v>
      </c>
      <c r="Z89" s="177">
        <f t="shared" si="23"/>
        <v>0</v>
      </c>
      <c r="AA89" s="177">
        <f t="shared" si="24"/>
        <v>0</v>
      </c>
    </row>
    <row r="90" spans="4:27" ht="15" customHeight="1" x14ac:dyDescent="0.25">
      <c r="D90" s="172">
        <v>1</v>
      </c>
      <c r="E90" s="172">
        <f t="shared" si="14"/>
        <v>0</v>
      </c>
      <c r="F90" s="28" t="s">
        <v>566</v>
      </c>
      <c r="G90" s="28" t="s">
        <v>567</v>
      </c>
      <c r="H90" s="28" t="s">
        <v>410</v>
      </c>
      <c r="I90" s="31" t="s">
        <v>458</v>
      </c>
      <c r="J90" s="28" t="s">
        <v>429</v>
      </c>
      <c r="K90" s="28" t="s">
        <v>461</v>
      </c>
      <c r="L90" s="28" t="s">
        <v>429</v>
      </c>
      <c r="M90" s="28" t="s">
        <v>430</v>
      </c>
      <c r="N90" s="29">
        <v>2.14</v>
      </c>
      <c r="O90" s="28" t="s">
        <v>429</v>
      </c>
      <c r="P90" s="28" t="s">
        <v>430</v>
      </c>
      <c r="Q90" s="29">
        <v>2.14</v>
      </c>
      <c r="R90" s="174" t="str">
        <f t="shared" si="15"/>
        <v>A</v>
      </c>
      <c r="S90" s="177">
        <f t="shared" si="16"/>
        <v>0</v>
      </c>
      <c r="T90" s="177">
        <f t="shared" si="17"/>
        <v>0</v>
      </c>
      <c r="U90" s="177">
        <f t="shared" si="18"/>
        <v>1</v>
      </c>
      <c r="V90" s="181" t="str">
        <f t="shared" si="19"/>
        <v>Bacillus cereus</v>
      </c>
      <c r="W90" s="181" t="str">
        <f t="shared" si="20"/>
        <v>Bacillus cereus</v>
      </c>
      <c r="X90" s="177">
        <f t="shared" si="21"/>
        <v>0</v>
      </c>
      <c r="Y90" s="177">
        <f t="shared" si="22"/>
        <v>0</v>
      </c>
      <c r="Z90" s="177">
        <f t="shared" si="23"/>
        <v>0</v>
      </c>
      <c r="AA90" s="177">
        <f t="shared" si="24"/>
        <v>0</v>
      </c>
    </row>
    <row r="91" spans="4:27" ht="15" customHeight="1" x14ac:dyDescent="0.25">
      <c r="D91" s="172">
        <v>1</v>
      </c>
      <c r="E91" s="172">
        <f t="shared" si="14"/>
        <v>1</v>
      </c>
      <c r="F91" s="28" t="s">
        <v>568</v>
      </c>
      <c r="G91" s="28" t="s">
        <v>359</v>
      </c>
      <c r="H91" s="28" t="s">
        <v>410</v>
      </c>
      <c r="I91" s="31">
        <v>42586</v>
      </c>
      <c r="J91" s="28" t="s">
        <v>556</v>
      </c>
      <c r="K91" s="28" t="s">
        <v>569</v>
      </c>
      <c r="L91" s="28" t="s">
        <v>556</v>
      </c>
      <c r="M91" s="28" t="s">
        <v>569</v>
      </c>
      <c r="N91" s="29">
        <v>2.2999999999999998</v>
      </c>
      <c r="O91" s="28" t="s">
        <v>1428</v>
      </c>
      <c r="P91" s="28" t="s">
        <v>1429</v>
      </c>
      <c r="Q91" s="29">
        <v>1.42</v>
      </c>
      <c r="R91" s="174" t="str">
        <f t="shared" si="15"/>
        <v>A</v>
      </c>
      <c r="S91" s="177">
        <f t="shared" si="16"/>
        <v>1</v>
      </c>
      <c r="T91" s="177">
        <f t="shared" si="17"/>
        <v>1</v>
      </c>
      <c r="U91" s="177">
        <f t="shared" si="18"/>
        <v>0</v>
      </c>
      <c r="V91" s="181" t="str">
        <f t="shared" si="19"/>
        <v>Aerococcus suis</v>
      </c>
      <c r="W91" s="181" t="str">
        <f t="shared" si="20"/>
        <v>Levilactobacillus brevis</v>
      </c>
      <c r="X91" s="177">
        <f t="shared" si="21"/>
        <v>0</v>
      </c>
      <c r="Y91" s="177">
        <f t="shared" si="22"/>
        <v>0</v>
      </c>
      <c r="Z91" s="177">
        <f t="shared" si="23"/>
        <v>0</v>
      </c>
      <c r="AA91" s="177">
        <f t="shared" si="24"/>
        <v>0</v>
      </c>
    </row>
    <row r="92" spans="4:27" ht="15" customHeight="1" x14ac:dyDescent="0.25">
      <c r="D92" s="172">
        <v>1</v>
      </c>
      <c r="E92" s="172">
        <f t="shared" si="14"/>
        <v>1</v>
      </c>
      <c r="F92" s="28" t="s">
        <v>570</v>
      </c>
      <c r="G92" s="28" t="s">
        <v>359</v>
      </c>
      <c r="H92" s="28" t="s">
        <v>368</v>
      </c>
      <c r="I92" s="31" t="s">
        <v>571</v>
      </c>
      <c r="J92" s="28" t="s">
        <v>561</v>
      </c>
      <c r="K92" s="28" t="s">
        <v>562</v>
      </c>
      <c r="L92" s="28" t="s">
        <v>561</v>
      </c>
      <c r="M92" s="28" t="s">
        <v>562</v>
      </c>
      <c r="N92" s="29">
        <v>2.35</v>
      </c>
      <c r="O92" s="28" t="s">
        <v>561</v>
      </c>
      <c r="P92" s="28" t="s">
        <v>562</v>
      </c>
      <c r="Q92" s="29">
        <v>2.27</v>
      </c>
      <c r="R92" s="174" t="str">
        <f t="shared" si="15"/>
        <v>A</v>
      </c>
      <c r="S92" s="177">
        <f t="shared" si="16"/>
        <v>1</v>
      </c>
      <c r="T92" s="177">
        <f t="shared" si="17"/>
        <v>1</v>
      </c>
      <c r="U92" s="177">
        <f t="shared" si="18"/>
        <v>0</v>
      </c>
      <c r="V92" s="181" t="str">
        <f t="shared" si="19"/>
        <v>Enterococcus cecorum</v>
      </c>
      <c r="W92" s="181" t="str">
        <f t="shared" si="20"/>
        <v>Enterococcus cecorum</v>
      </c>
      <c r="X92" s="177">
        <f t="shared" si="21"/>
        <v>0</v>
      </c>
      <c r="Y92" s="177">
        <f t="shared" si="22"/>
        <v>0</v>
      </c>
      <c r="Z92" s="177">
        <f t="shared" si="23"/>
        <v>0</v>
      </c>
      <c r="AA92" s="177">
        <f t="shared" si="24"/>
        <v>0</v>
      </c>
    </row>
    <row r="93" spans="4:27" ht="15" customHeight="1" x14ac:dyDescent="0.25">
      <c r="D93" s="172">
        <v>1</v>
      </c>
      <c r="E93" s="172">
        <f t="shared" si="14"/>
        <v>1</v>
      </c>
      <c r="F93" s="28" t="s">
        <v>572</v>
      </c>
      <c r="G93" s="28" t="s">
        <v>564</v>
      </c>
      <c r="H93" s="28" t="s">
        <v>334</v>
      </c>
      <c r="I93" s="31">
        <v>41843</v>
      </c>
      <c r="J93" s="28" t="s">
        <v>561</v>
      </c>
      <c r="K93" s="28" t="s">
        <v>565</v>
      </c>
      <c r="L93" s="28" t="s">
        <v>561</v>
      </c>
      <c r="M93" s="28" t="s">
        <v>565</v>
      </c>
      <c r="N93" s="29">
        <v>2.37</v>
      </c>
      <c r="O93" s="28" t="s">
        <v>561</v>
      </c>
      <c r="P93" s="28" t="s">
        <v>565</v>
      </c>
      <c r="Q93" s="29">
        <v>2.36</v>
      </c>
      <c r="R93" s="174" t="str">
        <f t="shared" si="15"/>
        <v>A</v>
      </c>
      <c r="S93" s="177">
        <f t="shared" si="16"/>
        <v>1</v>
      </c>
      <c r="T93" s="177">
        <f t="shared" si="17"/>
        <v>1</v>
      </c>
      <c r="U93" s="177">
        <f t="shared" si="18"/>
        <v>0</v>
      </c>
      <c r="V93" s="181" t="str">
        <f t="shared" si="19"/>
        <v>Enterococcus faecalis</v>
      </c>
      <c r="W93" s="181" t="str">
        <f t="shared" si="20"/>
        <v>Enterococcus faecalis</v>
      </c>
      <c r="X93" s="177">
        <f t="shared" si="21"/>
        <v>0</v>
      </c>
      <c r="Y93" s="177">
        <f t="shared" si="22"/>
        <v>0</v>
      </c>
      <c r="Z93" s="177">
        <f t="shared" si="23"/>
        <v>0</v>
      </c>
      <c r="AA93" s="177">
        <f t="shared" si="24"/>
        <v>0</v>
      </c>
    </row>
    <row r="94" spans="4:27" ht="15" customHeight="1" x14ac:dyDescent="0.25">
      <c r="D94" s="172">
        <v>1</v>
      </c>
      <c r="E94" s="172">
        <f t="shared" si="14"/>
        <v>1</v>
      </c>
      <c r="F94" s="28" t="s">
        <v>573</v>
      </c>
      <c r="G94" s="28" t="s">
        <v>500</v>
      </c>
      <c r="H94" s="28" t="s">
        <v>334</v>
      </c>
      <c r="I94" s="31">
        <v>41247</v>
      </c>
      <c r="J94" s="28" t="s">
        <v>507</v>
      </c>
      <c r="K94" s="28" t="s">
        <v>533</v>
      </c>
      <c r="L94" s="28" t="s">
        <v>507</v>
      </c>
      <c r="M94" s="28" t="s">
        <v>533</v>
      </c>
      <c r="N94" s="29">
        <v>2.31</v>
      </c>
      <c r="O94" s="28" t="s">
        <v>507</v>
      </c>
      <c r="P94" s="28" t="s">
        <v>533</v>
      </c>
      <c r="Q94" s="29">
        <v>2.19</v>
      </c>
      <c r="R94" s="174" t="str">
        <f t="shared" si="15"/>
        <v>A</v>
      </c>
      <c r="S94" s="177">
        <f t="shared" si="16"/>
        <v>1</v>
      </c>
      <c r="T94" s="177">
        <f t="shared" si="17"/>
        <v>1</v>
      </c>
      <c r="U94" s="177">
        <f t="shared" si="18"/>
        <v>0</v>
      </c>
      <c r="V94" s="181" t="str">
        <f t="shared" si="19"/>
        <v>Staphylococcus epidermidis</v>
      </c>
      <c r="W94" s="181" t="str">
        <f t="shared" si="20"/>
        <v>Staphylococcus epidermidis</v>
      </c>
      <c r="X94" s="177">
        <f t="shared" si="21"/>
        <v>0</v>
      </c>
      <c r="Y94" s="177">
        <f t="shared" si="22"/>
        <v>0</v>
      </c>
      <c r="Z94" s="177">
        <f t="shared" si="23"/>
        <v>0</v>
      </c>
      <c r="AA94" s="177">
        <f t="shared" si="24"/>
        <v>0</v>
      </c>
    </row>
    <row r="95" spans="4:27" ht="15" customHeight="1" x14ac:dyDescent="0.25">
      <c r="D95" s="172">
        <v>1</v>
      </c>
      <c r="E95" s="172">
        <f t="shared" si="14"/>
        <v>1</v>
      </c>
      <c r="F95" s="28" t="s">
        <v>574</v>
      </c>
      <c r="G95" s="28" t="s">
        <v>575</v>
      </c>
      <c r="H95" s="28" t="s">
        <v>334</v>
      </c>
      <c r="I95" s="31">
        <v>41843</v>
      </c>
      <c r="J95" s="28" t="s">
        <v>561</v>
      </c>
      <c r="K95" s="28" t="s">
        <v>576</v>
      </c>
      <c r="L95" s="28" t="s">
        <v>561</v>
      </c>
      <c r="M95" s="28" t="s">
        <v>576</v>
      </c>
      <c r="N95" s="29">
        <v>2.36</v>
      </c>
      <c r="O95" s="28" t="s">
        <v>561</v>
      </c>
      <c r="P95" s="28" t="s">
        <v>576</v>
      </c>
      <c r="Q95" s="29">
        <v>2.33</v>
      </c>
      <c r="R95" s="174" t="str">
        <f t="shared" si="15"/>
        <v>A</v>
      </c>
      <c r="S95" s="177">
        <f t="shared" si="16"/>
        <v>1</v>
      </c>
      <c r="T95" s="177">
        <f t="shared" si="17"/>
        <v>1</v>
      </c>
      <c r="U95" s="177">
        <f t="shared" si="18"/>
        <v>0</v>
      </c>
      <c r="V95" s="181" t="str">
        <f t="shared" si="19"/>
        <v>Enterococcus faecium</v>
      </c>
      <c r="W95" s="181" t="str">
        <f t="shared" si="20"/>
        <v>Enterococcus faecium</v>
      </c>
      <c r="X95" s="177">
        <f t="shared" si="21"/>
        <v>0</v>
      </c>
      <c r="Y95" s="177">
        <f t="shared" si="22"/>
        <v>0</v>
      </c>
      <c r="Z95" s="177">
        <f t="shared" si="23"/>
        <v>0</v>
      </c>
      <c r="AA95" s="177">
        <f t="shared" si="24"/>
        <v>0</v>
      </c>
    </row>
    <row r="96" spans="4:27" ht="15" customHeight="1" x14ac:dyDescent="0.25">
      <c r="D96" s="172">
        <v>1</v>
      </c>
      <c r="E96" s="172">
        <f t="shared" si="14"/>
        <v>1</v>
      </c>
      <c r="F96" s="28" t="s">
        <v>577</v>
      </c>
      <c r="G96" s="28" t="s">
        <v>359</v>
      </c>
      <c r="H96" s="28" t="s">
        <v>410</v>
      </c>
      <c r="I96" s="31">
        <v>44083</v>
      </c>
      <c r="J96" s="28" t="s">
        <v>561</v>
      </c>
      <c r="K96" s="28" t="s">
        <v>576</v>
      </c>
      <c r="L96" s="28" t="s">
        <v>561</v>
      </c>
      <c r="M96" s="28" t="s">
        <v>576</v>
      </c>
      <c r="N96" s="29">
        <v>2.58</v>
      </c>
      <c r="O96" s="28" t="s">
        <v>561</v>
      </c>
      <c r="P96" s="28" t="s">
        <v>576</v>
      </c>
      <c r="Q96" s="29">
        <v>2.41</v>
      </c>
      <c r="R96" s="174" t="str">
        <f t="shared" si="15"/>
        <v>A</v>
      </c>
      <c r="S96" s="177">
        <f t="shared" si="16"/>
        <v>1</v>
      </c>
      <c r="T96" s="177">
        <f t="shared" si="17"/>
        <v>1</v>
      </c>
      <c r="U96" s="177">
        <f t="shared" si="18"/>
        <v>0</v>
      </c>
      <c r="V96" s="181" t="str">
        <f t="shared" si="19"/>
        <v>Enterococcus faecium</v>
      </c>
      <c r="W96" s="181" t="str">
        <f t="shared" si="20"/>
        <v>Enterococcus faecium</v>
      </c>
      <c r="X96" s="177">
        <f t="shared" si="21"/>
        <v>0</v>
      </c>
      <c r="Y96" s="177">
        <f t="shared" si="22"/>
        <v>0</v>
      </c>
      <c r="Z96" s="177">
        <f t="shared" si="23"/>
        <v>0</v>
      </c>
      <c r="AA96" s="177">
        <f t="shared" si="24"/>
        <v>0</v>
      </c>
    </row>
    <row r="97" spans="4:27" ht="15" customHeight="1" x14ac:dyDescent="0.25">
      <c r="D97" s="172">
        <v>1</v>
      </c>
      <c r="E97" s="172">
        <f t="shared" si="14"/>
        <v>1</v>
      </c>
      <c r="F97" s="28" t="s">
        <v>578</v>
      </c>
      <c r="G97" s="28" t="s">
        <v>579</v>
      </c>
      <c r="H97" s="28" t="s">
        <v>410</v>
      </c>
      <c r="I97" s="31">
        <v>42074</v>
      </c>
      <c r="J97" s="28" t="s">
        <v>580</v>
      </c>
      <c r="K97" s="28" t="s">
        <v>581</v>
      </c>
      <c r="L97" s="28" t="s">
        <v>580</v>
      </c>
      <c r="M97" s="28" t="s">
        <v>581</v>
      </c>
      <c r="N97" s="29">
        <v>2.13</v>
      </c>
      <c r="O97" s="28" t="s">
        <v>580</v>
      </c>
      <c r="P97" s="28" t="s">
        <v>581</v>
      </c>
      <c r="Q97" s="29">
        <v>2.0699999999999998</v>
      </c>
      <c r="R97" s="174" t="str">
        <f t="shared" si="15"/>
        <v>A</v>
      </c>
      <c r="S97" s="177">
        <f t="shared" si="16"/>
        <v>1</v>
      </c>
      <c r="T97" s="177">
        <f t="shared" si="17"/>
        <v>1</v>
      </c>
      <c r="U97" s="177">
        <f t="shared" si="18"/>
        <v>0</v>
      </c>
      <c r="V97" s="181" t="str">
        <f t="shared" si="19"/>
        <v>Streptococcus agalactiae</v>
      </c>
      <c r="W97" s="181" t="str">
        <f t="shared" si="20"/>
        <v>Streptococcus agalactiae</v>
      </c>
      <c r="X97" s="177">
        <f t="shared" si="21"/>
        <v>0</v>
      </c>
      <c r="Y97" s="177">
        <f t="shared" si="22"/>
        <v>0</v>
      </c>
      <c r="Z97" s="177">
        <f t="shared" si="23"/>
        <v>0</v>
      </c>
      <c r="AA97" s="177">
        <f t="shared" si="24"/>
        <v>0</v>
      </c>
    </row>
    <row r="98" spans="4:27" ht="15" customHeight="1" x14ac:dyDescent="0.25">
      <c r="D98" s="172">
        <v>1</v>
      </c>
      <c r="E98" s="172">
        <f t="shared" si="14"/>
        <v>1</v>
      </c>
      <c r="F98" s="28" t="s">
        <v>582</v>
      </c>
      <c r="G98" s="28" t="s">
        <v>579</v>
      </c>
      <c r="H98" s="28" t="s">
        <v>410</v>
      </c>
      <c r="I98" s="31">
        <v>42074</v>
      </c>
      <c r="J98" s="28" t="s">
        <v>580</v>
      </c>
      <c r="K98" s="28" t="s">
        <v>581</v>
      </c>
      <c r="L98" s="28" t="s">
        <v>580</v>
      </c>
      <c r="M98" s="28" t="s">
        <v>581</v>
      </c>
      <c r="N98" s="29">
        <v>2.4500000000000002</v>
      </c>
      <c r="O98" s="28" t="s">
        <v>580</v>
      </c>
      <c r="P98" s="28" t="s">
        <v>581</v>
      </c>
      <c r="Q98" s="29">
        <v>2.29</v>
      </c>
      <c r="R98" s="174" t="str">
        <f t="shared" si="15"/>
        <v>A</v>
      </c>
      <c r="S98" s="177">
        <f t="shared" si="16"/>
        <v>1</v>
      </c>
      <c r="T98" s="177">
        <f t="shared" si="17"/>
        <v>1</v>
      </c>
      <c r="U98" s="177">
        <f t="shared" si="18"/>
        <v>0</v>
      </c>
      <c r="V98" s="181" t="str">
        <f t="shared" si="19"/>
        <v>Streptococcus agalactiae</v>
      </c>
      <c r="W98" s="181" t="str">
        <f t="shared" si="20"/>
        <v>Streptococcus agalactiae</v>
      </c>
      <c r="X98" s="177">
        <f t="shared" si="21"/>
        <v>0</v>
      </c>
      <c r="Y98" s="177">
        <f t="shared" si="22"/>
        <v>0</v>
      </c>
      <c r="Z98" s="177">
        <f t="shared" si="23"/>
        <v>0</v>
      </c>
      <c r="AA98" s="177">
        <f t="shared" si="24"/>
        <v>0</v>
      </c>
    </row>
    <row r="99" spans="4:27" ht="15" customHeight="1" x14ac:dyDescent="0.25">
      <c r="D99" s="172">
        <v>1</v>
      </c>
      <c r="E99" s="172">
        <f t="shared" si="14"/>
        <v>1</v>
      </c>
      <c r="F99" s="28" t="s">
        <v>583</v>
      </c>
      <c r="G99" s="28" t="s">
        <v>579</v>
      </c>
      <c r="H99" s="28" t="s">
        <v>410</v>
      </c>
      <c r="I99" s="31">
        <v>42104</v>
      </c>
      <c r="J99" s="28" t="s">
        <v>580</v>
      </c>
      <c r="K99" s="28" t="s">
        <v>581</v>
      </c>
      <c r="L99" s="28" t="s">
        <v>580</v>
      </c>
      <c r="M99" s="28" t="s">
        <v>581</v>
      </c>
      <c r="N99" s="29">
        <v>2.27</v>
      </c>
      <c r="O99" s="28" t="s">
        <v>580</v>
      </c>
      <c r="P99" s="28" t="s">
        <v>581</v>
      </c>
      <c r="Q99" s="29">
        <v>2.17</v>
      </c>
      <c r="R99" s="174" t="str">
        <f t="shared" si="15"/>
        <v>A</v>
      </c>
      <c r="S99" s="177">
        <f t="shared" si="16"/>
        <v>1</v>
      </c>
      <c r="T99" s="177">
        <f t="shared" si="17"/>
        <v>1</v>
      </c>
      <c r="U99" s="177">
        <f t="shared" si="18"/>
        <v>0</v>
      </c>
      <c r="V99" s="181" t="str">
        <f t="shared" si="19"/>
        <v>Streptococcus agalactiae</v>
      </c>
      <c r="W99" s="181" t="str">
        <f t="shared" si="20"/>
        <v>Streptococcus agalactiae</v>
      </c>
      <c r="X99" s="177">
        <f t="shared" si="21"/>
        <v>0</v>
      </c>
      <c r="Y99" s="177">
        <f t="shared" si="22"/>
        <v>0</v>
      </c>
      <c r="Z99" s="177">
        <f t="shared" si="23"/>
        <v>0</v>
      </c>
      <c r="AA99" s="177">
        <f t="shared" si="24"/>
        <v>0</v>
      </c>
    </row>
    <row r="100" spans="4:27" ht="15" customHeight="1" x14ac:dyDescent="0.25">
      <c r="D100" s="172">
        <v>1</v>
      </c>
      <c r="E100" s="172">
        <f t="shared" si="14"/>
        <v>1</v>
      </c>
      <c r="F100" s="28" t="s">
        <v>584</v>
      </c>
      <c r="G100" s="28" t="s">
        <v>359</v>
      </c>
      <c r="H100" s="28" t="s">
        <v>410</v>
      </c>
      <c r="I100" s="31">
        <v>43088</v>
      </c>
      <c r="J100" s="28" t="s">
        <v>580</v>
      </c>
      <c r="K100" s="28" t="s">
        <v>585</v>
      </c>
      <c r="L100" s="28" t="s">
        <v>580</v>
      </c>
      <c r="M100" s="28" t="s">
        <v>585</v>
      </c>
      <c r="N100" s="29">
        <v>2.15</v>
      </c>
      <c r="O100" s="28" t="s">
        <v>580</v>
      </c>
      <c r="P100" s="28" t="s">
        <v>585</v>
      </c>
      <c r="Q100" s="29">
        <v>2.0299999999999998</v>
      </c>
      <c r="R100" s="174" t="str">
        <f t="shared" si="15"/>
        <v>A</v>
      </c>
      <c r="S100" s="177">
        <f t="shared" si="16"/>
        <v>1</v>
      </c>
      <c r="T100" s="177">
        <f t="shared" si="17"/>
        <v>1</v>
      </c>
      <c r="U100" s="177">
        <f t="shared" si="18"/>
        <v>0</v>
      </c>
      <c r="V100" s="181" t="str">
        <f t="shared" si="19"/>
        <v>Streptococcus canis</v>
      </c>
      <c r="W100" s="181" t="str">
        <f t="shared" si="20"/>
        <v>Streptococcus canis</v>
      </c>
      <c r="X100" s="177">
        <f t="shared" si="21"/>
        <v>0</v>
      </c>
      <c r="Y100" s="177">
        <f t="shared" si="22"/>
        <v>0</v>
      </c>
      <c r="Z100" s="177">
        <f t="shared" si="23"/>
        <v>0</v>
      </c>
      <c r="AA100" s="177">
        <f t="shared" si="24"/>
        <v>0</v>
      </c>
    </row>
    <row r="101" spans="4:27" ht="15" customHeight="1" x14ac:dyDescent="0.25">
      <c r="D101" s="172">
        <v>1</v>
      </c>
      <c r="E101" s="172">
        <f t="shared" si="14"/>
        <v>1</v>
      </c>
      <c r="F101" s="28" t="s">
        <v>586</v>
      </c>
      <c r="G101" s="28" t="s">
        <v>359</v>
      </c>
      <c r="H101" s="28" t="s">
        <v>410</v>
      </c>
      <c r="I101" s="31">
        <v>42785</v>
      </c>
      <c r="J101" s="28" t="s">
        <v>580</v>
      </c>
      <c r="K101" s="28" t="s">
        <v>585</v>
      </c>
      <c r="L101" s="28" t="s">
        <v>580</v>
      </c>
      <c r="M101" s="28" t="s">
        <v>585</v>
      </c>
      <c r="N101" s="29">
        <v>2.4300000000000002</v>
      </c>
      <c r="O101" s="28" t="s">
        <v>580</v>
      </c>
      <c r="P101" s="28" t="s">
        <v>585</v>
      </c>
      <c r="Q101" s="29">
        <v>2.39</v>
      </c>
      <c r="R101" s="174" t="str">
        <f t="shared" si="15"/>
        <v>A</v>
      </c>
      <c r="S101" s="177">
        <f t="shared" si="16"/>
        <v>1</v>
      </c>
      <c r="T101" s="177">
        <f t="shared" si="17"/>
        <v>1</v>
      </c>
      <c r="U101" s="177">
        <f t="shared" si="18"/>
        <v>0</v>
      </c>
      <c r="V101" s="181" t="str">
        <f t="shared" si="19"/>
        <v>Streptococcus canis</v>
      </c>
      <c r="W101" s="181" t="str">
        <f t="shared" si="20"/>
        <v>Streptococcus canis</v>
      </c>
      <c r="X101" s="177">
        <f t="shared" si="21"/>
        <v>0</v>
      </c>
      <c r="Y101" s="177">
        <f t="shared" si="22"/>
        <v>0</v>
      </c>
      <c r="Z101" s="177">
        <f t="shared" si="23"/>
        <v>0</v>
      </c>
      <c r="AA101" s="177">
        <f t="shared" si="24"/>
        <v>0</v>
      </c>
    </row>
    <row r="102" spans="4:27" ht="15" customHeight="1" x14ac:dyDescent="0.25">
      <c r="D102" s="172">
        <v>1</v>
      </c>
      <c r="E102" s="172">
        <f t="shared" si="14"/>
        <v>1</v>
      </c>
      <c r="F102" s="28" t="s">
        <v>587</v>
      </c>
      <c r="G102" s="28" t="s">
        <v>588</v>
      </c>
      <c r="H102" s="28" t="s">
        <v>410</v>
      </c>
      <c r="I102" s="31">
        <v>43139</v>
      </c>
      <c r="J102" s="28" t="s">
        <v>580</v>
      </c>
      <c r="K102" s="28" t="s">
        <v>585</v>
      </c>
      <c r="L102" s="28" t="s">
        <v>580</v>
      </c>
      <c r="M102" s="28" t="s">
        <v>585</v>
      </c>
      <c r="N102" s="29">
        <v>2.61</v>
      </c>
      <c r="O102" s="28" t="s">
        <v>580</v>
      </c>
      <c r="P102" s="28" t="s">
        <v>585</v>
      </c>
      <c r="Q102" s="29">
        <v>2.52</v>
      </c>
      <c r="R102" s="174" t="str">
        <f t="shared" si="15"/>
        <v>A</v>
      </c>
      <c r="S102" s="177">
        <f t="shared" si="16"/>
        <v>1</v>
      </c>
      <c r="T102" s="177">
        <f t="shared" si="17"/>
        <v>1</v>
      </c>
      <c r="U102" s="177">
        <f t="shared" si="18"/>
        <v>0</v>
      </c>
      <c r="V102" s="181" t="str">
        <f t="shared" si="19"/>
        <v>Streptococcus canis</v>
      </c>
      <c r="W102" s="181" t="str">
        <f t="shared" si="20"/>
        <v>Streptococcus canis</v>
      </c>
      <c r="X102" s="177">
        <f t="shared" si="21"/>
        <v>0</v>
      </c>
      <c r="Y102" s="177">
        <f t="shared" si="22"/>
        <v>0</v>
      </c>
      <c r="Z102" s="177">
        <f t="shared" si="23"/>
        <v>0</v>
      </c>
      <c r="AA102" s="177">
        <f t="shared" si="24"/>
        <v>0</v>
      </c>
    </row>
    <row r="103" spans="4:27" ht="15" customHeight="1" x14ac:dyDescent="0.25">
      <c r="D103" s="172">
        <v>1</v>
      </c>
      <c r="E103" s="172">
        <f t="shared" si="14"/>
        <v>0</v>
      </c>
      <c r="F103" s="28" t="s">
        <v>589</v>
      </c>
      <c r="G103" s="28" t="s">
        <v>590</v>
      </c>
      <c r="H103" s="28" t="s">
        <v>368</v>
      </c>
      <c r="I103" s="31">
        <v>43217</v>
      </c>
      <c r="J103" s="28" t="s">
        <v>580</v>
      </c>
      <c r="K103" s="28" t="s">
        <v>591</v>
      </c>
      <c r="L103" s="28" t="s">
        <v>580</v>
      </c>
      <c r="M103" s="28" t="s">
        <v>591</v>
      </c>
      <c r="N103" s="29">
        <v>2.2000000000000002</v>
      </c>
      <c r="O103" s="28" t="s">
        <v>580</v>
      </c>
      <c r="P103" s="28" t="s">
        <v>598</v>
      </c>
      <c r="Q103" s="29">
        <v>2.04</v>
      </c>
      <c r="R103" s="174" t="str">
        <f t="shared" si="15"/>
        <v>B</v>
      </c>
      <c r="S103" s="177">
        <f t="shared" si="16"/>
        <v>0</v>
      </c>
      <c r="T103" s="177">
        <f t="shared" si="17"/>
        <v>0</v>
      </c>
      <c r="U103" s="177">
        <f t="shared" si="18"/>
        <v>1</v>
      </c>
      <c r="V103" s="181" t="str">
        <f t="shared" si="19"/>
        <v>Streptococcus castoreus</v>
      </c>
      <c r="W103" s="181" t="str">
        <f t="shared" si="20"/>
        <v>Streptococcus equi_ssp_equi</v>
      </c>
      <c r="X103" s="177">
        <f t="shared" si="21"/>
        <v>0</v>
      </c>
      <c r="Y103" s="177">
        <f t="shared" si="22"/>
        <v>0</v>
      </c>
      <c r="Z103" s="177">
        <f t="shared" si="23"/>
        <v>0</v>
      </c>
      <c r="AA103" s="177">
        <f t="shared" si="24"/>
        <v>0</v>
      </c>
    </row>
    <row r="104" spans="4:27" ht="15" customHeight="1" x14ac:dyDescent="0.25">
      <c r="D104" s="172">
        <v>1</v>
      </c>
      <c r="E104" s="172">
        <f t="shared" si="14"/>
        <v>0</v>
      </c>
      <c r="F104" s="28">
        <v>151012032</v>
      </c>
      <c r="G104" s="28" t="s">
        <v>590</v>
      </c>
      <c r="H104" s="28" t="s">
        <v>368</v>
      </c>
      <c r="I104" s="31">
        <v>43217</v>
      </c>
      <c r="J104" s="28" t="s">
        <v>580</v>
      </c>
      <c r="K104" s="28" t="s">
        <v>591</v>
      </c>
      <c r="L104" s="28" t="s">
        <v>580</v>
      </c>
      <c r="M104" s="28" t="s">
        <v>591</v>
      </c>
      <c r="N104" s="29">
        <v>2.14</v>
      </c>
      <c r="O104" s="28" t="s">
        <v>580</v>
      </c>
      <c r="P104" s="28" t="s">
        <v>585</v>
      </c>
      <c r="Q104" s="29">
        <v>2.04</v>
      </c>
      <c r="R104" s="174" t="str">
        <f t="shared" si="15"/>
        <v>B</v>
      </c>
      <c r="S104" s="177">
        <f t="shared" si="16"/>
        <v>0</v>
      </c>
      <c r="T104" s="177">
        <f t="shared" si="17"/>
        <v>0</v>
      </c>
      <c r="U104" s="177">
        <f t="shared" si="18"/>
        <v>1</v>
      </c>
      <c r="V104" s="181" t="str">
        <f t="shared" si="19"/>
        <v>Streptococcus castoreus</v>
      </c>
      <c r="W104" s="181" t="str">
        <f t="shared" si="20"/>
        <v>Streptococcus canis</v>
      </c>
      <c r="X104" s="177">
        <f t="shared" si="21"/>
        <v>0</v>
      </c>
      <c r="Y104" s="177">
        <f t="shared" si="22"/>
        <v>0</v>
      </c>
      <c r="Z104" s="177">
        <f t="shared" si="23"/>
        <v>0</v>
      </c>
      <c r="AA104" s="177">
        <f t="shared" si="24"/>
        <v>0</v>
      </c>
    </row>
    <row r="105" spans="4:27" ht="15" customHeight="1" x14ac:dyDescent="0.25">
      <c r="D105" s="172">
        <v>1</v>
      </c>
      <c r="E105" s="172">
        <f t="shared" si="14"/>
        <v>1</v>
      </c>
      <c r="F105" s="28" t="s">
        <v>592</v>
      </c>
      <c r="G105" s="28" t="s">
        <v>359</v>
      </c>
      <c r="H105" s="28" t="s">
        <v>334</v>
      </c>
      <c r="I105" s="31">
        <v>41325</v>
      </c>
      <c r="J105" s="28" t="s">
        <v>580</v>
      </c>
      <c r="K105" s="28" t="s">
        <v>593</v>
      </c>
      <c r="L105" s="28" t="s">
        <v>580</v>
      </c>
      <c r="M105" s="28" t="s">
        <v>593</v>
      </c>
      <c r="N105" s="29">
        <v>2.2599999999999998</v>
      </c>
      <c r="O105" s="28" t="s">
        <v>580</v>
      </c>
      <c r="P105" s="28" t="s">
        <v>593</v>
      </c>
      <c r="Q105" s="29">
        <v>1.98</v>
      </c>
      <c r="R105" s="174" t="str">
        <f t="shared" si="15"/>
        <v>A</v>
      </c>
      <c r="S105" s="177">
        <f t="shared" si="16"/>
        <v>1</v>
      </c>
      <c r="T105" s="177">
        <f t="shared" si="17"/>
        <v>1</v>
      </c>
      <c r="U105" s="177">
        <f t="shared" si="18"/>
        <v>0</v>
      </c>
      <c r="V105" s="181" t="str">
        <f t="shared" si="19"/>
        <v>Streptococcus dysgalactiae</v>
      </c>
      <c r="W105" s="181" t="str">
        <f t="shared" si="20"/>
        <v>Streptococcus dysgalactiae</v>
      </c>
      <c r="X105" s="177">
        <f t="shared" si="21"/>
        <v>0</v>
      </c>
      <c r="Y105" s="177">
        <f t="shared" si="22"/>
        <v>0</v>
      </c>
      <c r="Z105" s="177">
        <f t="shared" si="23"/>
        <v>0</v>
      </c>
      <c r="AA105" s="177">
        <f t="shared" si="24"/>
        <v>0</v>
      </c>
    </row>
    <row r="106" spans="4:27" ht="15" customHeight="1" x14ac:dyDescent="0.25">
      <c r="D106" s="172">
        <v>1</v>
      </c>
      <c r="E106" s="172">
        <f t="shared" si="14"/>
        <v>0</v>
      </c>
      <c r="F106" s="28" t="s">
        <v>594</v>
      </c>
      <c r="G106" s="28" t="s">
        <v>359</v>
      </c>
      <c r="H106" s="28" t="s">
        <v>334</v>
      </c>
      <c r="I106" s="31">
        <v>43448</v>
      </c>
      <c r="J106" s="28" t="s">
        <v>580</v>
      </c>
      <c r="K106" s="28" t="s">
        <v>593</v>
      </c>
      <c r="L106" s="28" t="s">
        <v>580</v>
      </c>
      <c r="M106" s="28" t="s">
        <v>593</v>
      </c>
      <c r="N106" s="29">
        <v>2.25</v>
      </c>
      <c r="O106" s="28" t="s">
        <v>580</v>
      </c>
      <c r="P106" s="28" t="s">
        <v>585</v>
      </c>
      <c r="Q106" s="29">
        <v>2.09</v>
      </c>
      <c r="R106" s="174" t="str">
        <f t="shared" si="15"/>
        <v>B</v>
      </c>
      <c r="S106" s="177">
        <f t="shared" si="16"/>
        <v>0</v>
      </c>
      <c r="T106" s="177">
        <f t="shared" si="17"/>
        <v>0</v>
      </c>
      <c r="U106" s="177">
        <f t="shared" si="18"/>
        <v>1</v>
      </c>
      <c r="V106" s="181" t="str">
        <f t="shared" si="19"/>
        <v>Streptococcus dysgalactiae</v>
      </c>
      <c r="W106" s="181" t="str">
        <f t="shared" si="20"/>
        <v>Streptococcus canis</v>
      </c>
      <c r="X106" s="177">
        <f t="shared" si="21"/>
        <v>0</v>
      </c>
      <c r="Y106" s="177">
        <f t="shared" si="22"/>
        <v>0</v>
      </c>
      <c r="Z106" s="177">
        <f t="shared" si="23"/>
        <v>0</v>
      </c>
      <c r="AA106" s="177">
        <f t="shared" si="24"/>
        <v>0</v>
      </c>
    </row>
    <row r="107" spans="4:27" ht="15" customHeight="1" x14ac:dyDescent="0.25">
      <c r="D107" s="172">
        <v>1</v>
      </c>
      <c r="E107" s="172">
        <f t="shared" si="14"/>
        <v>0</v>
      </c>
      <c r="F107" s="28" t="s">
        <v>595</v>
      </c>
      <c r="G107" s="28" t="s">
        <v>596</v>
      </c>
      <c r="H107" s="28" t="s">
        <v>410</v>
      </c>
      <c r="I107" s="31">
        <v>44711</v>
      </c>
      <c r="J107" s="28" t="s">
        <v>580</v>
      </c>
      <c r="K107" s="28" t="s">
        <v>597</v>
      </c>
      <c r="L107" s="28" t="s">
        <v>580</v>
      </c>
      <c r="M107" s="28" t="s">
        <v>598</v>
      </c>
      <c r="N107" s="29">
        <v>2.4900000000000002</v>
      </c>
      <c r="O107" s="28" t="s">
        <v>580</v>
      </c>
      <c r="P107" s="28" t="s">
        <v>598</v>
      </c>
      <c r="Q107" s="29">
        <v>2.4700000000000002</v>
      </c>
      <c r="R107" s="174" t="str">
        <f t="shared" si="15"/>
        <v>A</v>
      </c>
      <c r="S107" s="177">
        <f t="shared" si="16"/>
        <v>0</v>
      </c>
      <c r="T107" s="177">
        <f t="shared" si="17"/>
        <v>0</v>
      </c>
      <c r="U107" s="177">
        <f t="shared" si="18"/>
        <v>1</v>
      </c>
      <c r="V107" s="181" t="str">
        <f t="shared" si="19"/>
        <v>Streptococcus equi_ssp_equi</v>
      </c>
      <c r="W107" s="181" t="str">
        <f t="shared" si="20"/>
        <v>Streptococcus equi_ssp_equi</v>
      </c>
      <c r="X107" s="177">
        <f t="shared" si="21"/>
        <v>0</v>
      </c>
      <c r="Y107" s="177">
        <f t="shared" si="22"/>
        <v>0</v>
      </c>
      <c r="Z107" s="177">
        <f t="shared" si="23"/>
        <v>0</v>
      </c>
      <c r="AA107" s="177">
        <f t="shared" si="24"/>
        <v>0</v>
      </c>
    </row>
    <row r="108" spans="4:27" ht="15" customHeight="1" x14ac:dyDescent="0.25">
      <c r="D108" s="172">
        <v>1</v>
      </c>
      <c r="E108" s="172">
        <f t="shared" si="14"/>
        <v>0</v>
      </c>
      <c r="F108" s="28" t="s">
        <v>599</v>
      </c>
      <c r="G108" s="28" t="s">
        <v>600</v>
      </c>
      <c r="H108" s="28" t="s">
        <v>410</v>
      </c>
      <c r="I108" s="31">
        <v>44711</v>
      </c>
      <c r="J108" s="28" t="s">
        <v>580</v>
      </c>
      <c r="K108" s="28" t="s">
        <v>597</v>
      </c>
      <c r="L108" s="28" t="s">
        <v>580</v>
      </c>
      <c r="M108" s="28" t="s">
        <v>598</v>
      </c>
      <c r="N108" s="29">
        <v>2.15</v>
      </c>
      <c r="O108" s="28" t="s">
        <v>580</v>
      </c>
      <c r="P108" s="28" t="s">
        <v>598</v>
      </c>
      <c r="Q108" s="29">
        <v>2.04</v>
      </c>
      <c r="R108" s="174" t="str">
        <f t="shared" si="15"/>
        <v>A</v>
      </c>
      <c r="S108" s="177">
        <f t="shared" si="16"/>
        <v>0</v>
      </c>
      <c r="T108" s="177">
        <f t="shared" si="17"/>
        <v>0</v>
      </c>
      <c r="U108" s="177">
        <f t="shared" si="18"/>
        <v>1</v>
      </c>
      <c r="V108" s="181" t="str">
        <f t="shared" si="19"/>
        <v>Streptococcus equi_ssp_equi</v>
      </c>
      <c r="W108" s="181" t="str">
        <f t="shared" si="20"/>
        <v>Streptococcus equi_ssp_equi</v>
      </c>
      <c r="X108" s="177">
        <f t="shared" si="21"/>
        <v>0</v>
      </c>
      <c r="Y108" s="177">
        <f t="shared" si="22"/>
        <v>0</v>
      </c>
      <c r="Z108" s="177">
        <f t="shared" si="23"/>
        <v>0</v>
      </c>
      <c r="AA108" s="177">
        <f t="shared" si="24"/>
        <v>0</v>
      </c>
    </row>
    <row r="109" spans="4:27" ht="15" customHeight="1" x14ac:dyDescent="0.25">
      <c r="D109" s="172">
        <v>1</v>
      </c>
      <c r="E109" s="172">
        <f t="shared" si="14"/>
        <v>0</v>
      </c>
      <c r="F109" s="28" t="s">
        <v>601</v>
      </c>
      <c r="G109" s="28" t="s">
        <v>600</v>
      </c>
      <c r="H109" s="28" t="s">
        <v>410</v>
      </c>
      <c r="I109" s="31">
        <v>44711</v>
      </c>
      <c r="J109" s="28" t="s">
        <v>580</v>
      </c>
      <c r="K109" s="28" t="s">
        <v>597</v>
      </c>
      <c r="L109" s="28" t="s">
        <v>580</v>
      </c>
      <c r="M109" s="28" t="s">
        <v>602</v>
      </c>
      <c r="N109" s="29">
        <v>2.5099999999999998</v>
      </c>
      <c r="O109" s="28" t="s">
        <v>580</v>
      </c>
      <c r="P109" s="28" t="s">
        <v>602</v>
      </c>
      <c r="Q109" s="29">
        <v>2.4900000000000002</v>
      </c>
      <c r="R109" s="174" t="str">
        <f t="shared" si="15"/>
        <v>A</v>
      </c>
      <c r="S109" s="177">
        <f t="shared" si="16"/>
        <v>0</v>
      </c>
      <c r="T109" s="177">
        <f t="shared" si="17"/>
        <v>0</v>
      </c>
      <c r="U109" s="177">
        <f t="shared" si="18"/>
        <v>1</v>
      </c>
      <c r="V109" s="181" t="str">
        <f t="shared" si="19"/>
        <v>Streptococcus equi_ssp_zooepidemicus</v>
      </c>
      <c r="W109" s="181" t="str">
        <f t="shared" si="20"/>
        <v>Streptococcus equi_ssp_zooepidemicus</v>
      </c>
      <c r="X109" s="177">
        <f t="shared" si="21"/>
        <v>0</v>
      </c>
      <c r="Y109" s="177">
        <f t="shared" si="22"/>
        <v>0</v>
      </c>
      <c r="Z109" s="177">
        <f t="shared" si="23"/>
        <v>0</v>
      </c>
      <c r="AA109" s="177">
        <f t="shared" si="24"/>
        <v>0</v>
      </c>
    </row>
    <row r="110" spans="4:27" ht="15" customHeight="1" x14ac:dyDescent="0.25">
      <c r="D110" s="172">
        <v>1</v>
      </c>
      <c r="E110" s="172">
        <f t="shared" si="14"/>
        <v>0</v>
      </c>
      <c r="F110" s="28" t="s">
        <v>603</v>
      </c>
      <c r="G110" s="28" t="s">
        <v>600</v>
      </c>
      <c r="H110" s="28" t="s">
        <v>410</v>
      </c>
      <c r="I110" s="31">
        <v>44711</v>
      </c>
      <c r="J110" s="28" t="s">
        <v>580</v>
      </c>
      <c r="K110" s="28" t="s">
        <v>597</v>
      </c>
      <c r="L110" s="28" t="s">
        <v>580</v>
      </c>
      <c r="M110" s="28" t="s">
        <v>602</v>
      </c>
      <c r="N110" s="29">
        <v>2.29</v>
      </c>
      <c r="O110" s="28" t="s">
        <v>580</v>
      </c>
      <c r="P110" s="28" t="s">
        <v>602</v>
      </c>
      <c r="Q110" s="29">
        <v>1.88</v>
      </c>
      <c r="R110" s="174" t="str">
        <f t="shared" si="15"/>
        <v>A</v>
      </c>
      <c r="S110" s="177">
        <f t="shared" si="16"/>
        <v>0</v>
      </c>
      <c r="T110" s="177">
        <f t="shared" si="17"/>
        <v>0</v>
      </c>
      <c r="U110" s="177">
        <f t="shared" si="18"/>
        <v>1</v>
      </c>
      <c r="V110" s="181" t="str">
        <f t="shared" si="19"/>
        <v>Streptococcus equi_ssp_zooepidemicus</v>
      </c>
      <c r="W110" s="181" t="str">
        <f t="shared" si="20"/>
        <v>Streptococcus equi_ssp_zooepidemicus</v>
      </c>
      <c r="X110" s="177">
        <f t="shared" si="21"/>
        <v>0</v>
      </c>
      <c r="Y110" s="177">
        <f t="shared" si="22"/>
        <v>0</v>
      </c>
      <c r="Z110" s="177">
        <f t="shared" si="23"/>
        <v>0</v>
      </c>
      <c r="AA110" s="177">
        <f t="shared" si="24"/>
        <v>0</v>
      </c>
    </row>
    <row r="111" spans="4:27" ht="15" customHeight="1" x14ac:dyDescent="0.25">
      <c r="D111" s="172">
        <v>1</v>
      </c>
      <c r="E111" s="172">
        <f t="shared" si="14"/>
        <v>1</v>
      </c>
      <c r="F111" s="28" t="s">
        <v>604</v>
      </c>
      <c r="G111" s="28" t="s">
        <v>605</v>
      </c>
      <c r="H111" s="28" t="s">
        <v>334</v>
      </c>
      <c r="I111" s="31">
        <v>41374</v>
      </c>
      <c r="J111" s="28" t="s">
        <v>507</v>
      </c>
      <c r="K111" s="28" t="s">
        <v>606</v>
      </c>
      <c r="L111" s="28" t="s">
        <v>507</v>
      </c>
      <c r="M111" s="28" t="s">
        <v>606</v>
      </c>
      <c r="N111" s="29">
        <v>2.08</v>
      </c>
      <c r="O111" s="28" t="s">
        <v>507</v>
      </c>
      <c r="P111" s="28" t="s">
        <v>606</v>
      </c>
      <c r="Q111" s="29">
        <v>2.04</v>
      </c>
      <c r="R111" s="174" t="str">
        <f t="shared" si="15"/>
        <v>A</v>
      </c>
      <c r="S111" s="177">
        <f t="shared" si="16"/>
        <v>1</v>
      </c>
      <c r="T111" s="177">
        <f t="shared" si="17"/>
        <v>1</v>
      </c>
      <c r="U111" s="177">
        <f t="shared" si="18"/>
        <v>0</v>
      </c>
      <c r="V111" s="181" t="str">
        <f t="shared" si="19"/>
        <v>Staphylococcus warneri</v>
      </c>
      <c r="W111" s="181" t="str">
        <f t="shared" si="20"/>
        <v>Staphylococcus warneri</v>
      </c>
      <c r="X111" s="177">
        <f t="shared" si="21"/>
        <v>0</v>
      </c>
      <c r="Y111" s="177">
        <f t="shared" si="22"/>
        <v>0</v>
      </c>
      <c r="Z111" s="177">
        <f t="shared" si="23"/>
        <v>0</v>
      </c>
      <c r="AA111" s="177">
        <f t="shared" si="24"/>
        <v>0</v>
      </c>
    </row>
    <row r="112" spans="4:27" ht="15" customHeight="1" x14ac:dyDescent="0.25">
      <c r="D112" s="172">
        <v>1</v>
      </c>
      <c r="E112" s="172">
        <f t="shared" si="14"/>
        <v>1</v>
      </c>
      <c r="F112" s="28" t="s">
        <v>607</v>
      </c>
      <c r="G112" s="28" t="s">
        <v>608</v>
      </c>
      <c r="H112" s="28" t="s">
        <v>410</v>
      </c>
      <c r="I112" s="31">
        <v>41353</v>
      </c>
      <c r="J112" s="28" t="s">
        <v>580</v>
      </c>
      <c r="K112" s="28" t="s">
        <v>609</v>
      </c>
      <c r="L112" s="28" t="s">
        <v>580</v>
      </c>
      <c r="M112" s="28" t="s">
        <v>609</v>
      </c>
      <c r="N112" s="29">
        <v>2.41</v>
      </c>
      <c r="O112" s="28" t="s">
        <v>580</v>
      </c>
      <c r="P112" s="28" t="s">
        <v>609</v>
      </c>
      <c r="Q112" s="29">
        <v>2.35</v>
      </c>
      <c r="R112" s="174" t="str">
        <f t="shared" si="15"/>
        <v>A</v>
      </c>
      <c r="S112" s="177">
        <f t="shared" si="16"/>
        <v>1</v>
      </c>
      <c r="T112" s="177">
        <f t="shared" si="17"/>
        <v>1</v>
      </c>
      <c r="U112" s="177">
        <f t="shared" si="18"/>
        <v>0</v>
      </c>
      <c r="V112" s="181" t="str">
        <f t="shared" si="19"/>
        <v>Streptococcus pneumoniae</v>
      </c>
      <c r="W112" s="181" t="str">
        <f t="shared" si="20"/>
        <v>Streptococcus pneumoniae</v>
      </c>
      <c r="X112" s="177">
        <f t="shared" si="21"/>
        <v>0</v>
      </c>
      <c r="Y112" s="177">
        <f t="shared" si="22"/>
        <v>0</v>
      </c>
      <c r="Z112" s="177">
        <f t="shared" si="23"/>
        <v>0</v>
      </c>
      <c r="AA112" s="177">
        <f t="shared" si="24"/>
        <v>0</v>
      </c>
    </row>
    <row r="113" spans="4:27" ht="15" customHeight="1" x14ac:dyDescent="0.25">
      <c r="D113" s="172">
        <v>1</v>
      </c>
      <c r="E113" s="172">
        <f t="shared" si="14"/>
        <v>0</v>
      </c>
      <c r="F113" s="28" t="s">
        <v>610</v>
      </c>
      <c r="G113" s="28" t="s">
        <v>600</v>
      </c>
      <c r="H113" s="28" t="s">
        <v>410</v>
      </c>
      <c r="I113" s="31">
        <v>44711</v>
      </c>
      <c r="J113" s="28" t="s">
        <v>580</v>
      </c>
      <c r="K113" s="28" t="s">
        <v>597</v>
      </c>
      <c r="L113" s="28" t="s">
        <v>580</v>
      </c>
      <c r="M113" s="28" t="s">
        <v>598</v>
      </c>
      <c r="N113" s="29">
        <v>2.42</v>
      </c>
      <c r="O113" s="28" t="s">
        <v>580</v>
      </c>
      <c r="P113" s="28" t="s">
        <v>598</v>
      </c>
      <c r="Q113" s="29">
        <v>2.33</v>
      </c>
      <c r="R113" s="174" t="str">
        <f t="shared" si="15"/>
        <v>A</v>
      </c>
      <c r="S113" s="177">
        <f t="shared" si="16"/>
        <v>0</v>
      </c>
      <c r="T113" s="177">
        <f t="shared" si="17"/>
        <v>0</v>
      </c>
      <c r="U113" s="177">
        <f t="shared" si="18"/>
        <v>1</v>
      </c>
      <c r="V113" s="181" t="str">
        <f t="shared" si="19"/>
        <v>Streptococcus equi_ssp_equi</v>
      </c>
      <c r="W113" s="181" t="str">
        <f t="shared" si="20"/>
        <v>Streptococcus equi_ssp_equi</v>
      </c>
      <c r="X113" s="177">
        <f t="shared" si="21"/>
        <v>0</v>
      </c>
      <c r="Y113" s="177">
        <f t="shared" si="22"/>
        <v>0</v>
      </c>
      <c r="Z113" s="177">
        <f t="shared" si="23"/>
        <v>0</v>
      </c>
      <c r="AA113" s="177">
        <f t="shared" si="24"/>
        <v>0</v>
      </c>
    </row>
    <row r="114" spans="4:27" ht="15" customHeight="1" x14ac:dyDescent="0.25">
      <c r="D114" s="172">
        <v>1</v>
      </c>
      <c r="E114" s="172">
        <f t="shared" si="14"/>
        <v>0</v>
      </c>
      <c r="F114" s="28" t="s">
        <v>611</v>
      </c>
      <c r="G114" s="28" t="s">
        <v>600</v>
      </c>
      <c r="H114" s="28" t="s">
        <v>410</v>
      </c>
      <c r="I114" s="31">
        <v>44711</v>
      </c>
      <c r="J114" s="28" t="s">
        <v>580</v>
      </c>
      <c r="K114" s="28" t="s">
        <v>597</v>
      </c>
      <c r="L114" s="28" t="s">
        <v>580</v>
      </c>
      <c r="M114" s="28" t="s">
        <v>602</v>
      </c>
      <c r="N114" s="29">
        <v>2.38</v>
      </c>
      <c r="O114" s="28" t="s">
        <v>580</v>
      </c>
      <c r="P114" s="28" t="s">
        <v>602</v>
      </c>
      <c r="Q114" s="29">
        <v>2.38</v>
      </c>
      <c r="R114" s="174" t="str">
        <f t="shared" si="15"/>
        <v>A</v>
      </c>
      <c r="S114" s="177">
        <f t="shared" si="16"/>
        <v>0</v>
      </c>
      <c r="T114" s="177">
        <f t="shared" si="17"/>
        <v>0</v>
      </c>
      <c r="U114" s="177">
        <f t="shared" si="18"/>
        <v>1</v>
      </c>
      <c r="V114" s="181" t="str">
        <f t="shared" si="19"/>
        <v>Streptococcus equi_ssp_zooepidemicus</v>
      </c>
      <c r="W114" s="181" t="str">
        <f t="shared" si="20"/>
        <v>Streptococcus equi_ssp_zooepidemicus</v>
      </c>
      <c r="X114" s="177">
        <f t="shared" si="21"/>
        <v>0</v>
      </c>
      <c r="Y114" s="177">
        <f t="shared" si="22"/>
        <v>0</v>
      </c>
      <c r="Z114" s="177">
        <f t="shared" si="23"/>
        <v>0</v>
      </c>
      <c r="AA114" s="177">
        <f t="shared" si="24"/>
        <v>0</v>
      </c>
    </row>
    <row r="115" spans="4:27" ht="15" customHeight="1" x14ac:dyDescent="0.25">
      <c r="D115" s="172">
        <v>1</v>
      </c>
      <c r="E115" s="172">
        <f t="shared" si="14"/>
        <v>1</v>
      </c>
      <c r="F115" s="28" t="s">
        <v>612</v>
      </c>
      <c r="G115" s="28" t="s">
        <v>608</v>
      </c>
      <c r="H115" s="28" t="s">
        <v>410</v>
      </c>
      <c r="I115" s="31">
        <v>44491</v>
      </c>
      <c r="J115" s="28" t="s">
        <v>580</v>
      </c>
      <c r="K115" s="28" t="s">
        <v>609</v>
      </c>
      <c r="L115" s="28" t="s">
        <v>580</v>
      </c>
      <c r="M115" s="28" t="s">
        <v>609</v>
      </c>
      <c r="N115" s="29">
        <v>2.48</v>
      </c>
      <c r="O115" s="28" t="s">
        <v>580</v>
      </c>
      <c r="P115" s="28" t="s">
        <v>609</v>
      </c>
      <c r="Q115" s="29">
        <v>2.41</v>
      </c>
      <c r="R115" s="174" t="str">
        <f t="shared" si="15"/>
        <v>A</v>
      </c>
      <c r="S115" s="177">
        <f t="shared" si="16"/>
        <v>1</v>
      </c>
      <c r="T115" s="177">
        <f t="shared" si="17"/>
        <v>1</v>
      </c>
      <c r="U115" s="177">
        <f t="shared" si="18"/>
        <v>0</v>
      </c>
      <c r="V115" s="181" t="str">
        <f t="shared" si="19"/>
        <v>Streptococcus pneumoniae</v>
      </c>
      <c r="W115" s="181" t="str">
        <f t="shared" si="20"/>
        <v>Streptococcus pneumoniae</v>
      </c>
      <c r="X115" s="177">
        <f t="shared" si="21"/>
        <v>0</v>
      </c>
      <c r="Y115" s="177">
        <f t="shared" si="22"/>
        <v>0</v>
      </c>
      <c r="Z115" s="177">
        <f t="shared" si="23"/>
        <v>0</v>
      </c>
      <c r="AA115" s="177">
        <f t="shared" si="24"/>
        <v>0</v>
      </c>
    </row>
    <row r="116" spans="4:27" ht="15" customHeight="1" x14ac:dyDescent="0.25">
      <c r="D116" s="172">
        <v>1</v>
      </c>
      <c r="E116" s="172">
        <f t="shared" si="14"/>
        <v>1</v>
      </c>
      <c r="F116" s="28" t="s">
        <v>613</v>
      </c>
      <c r="G116" s="28" t="s">
        <v>608</v>
      </c>
      <c r="H116" s="28" t="s">
        <v>410</v>
      </c>
      <c r="I116" s="31">
        <v>41353</v>
      </c>
      <c r="J116" s="28" t="s">
        <v>580</v>
      </c>
      <c r="K116" s="28" t="s">
        <v>609</v>
      </c>
      <c r="L116" s="28" t="s">
        <v>580</v>
      </c>
      <c r="M116" s="28" t="s">
        <v>609</v>
      </c>
      <c r="N116" s="29">
        <v>2.35</v>
      </c>
      <c r="O116" s="28" t="s">
        <v>580</v>
      </c>
      <c r="P116" s="28" t="s">
        <v>609</v>
      </c>
      <c r="Q116" s="29">
        <v>2.34</v>
      </c>
      <c r="R116" s="174" t="str">
        <f t="shared" si="15"/>
        <v>A</v>
      </c>
      <c r="S116" s="177">
        <f t="shared" si="16"/>
        <v>1</v>
      </c>
      <c r="T116" s="177">
        <f t="shared" si="17"/>
        <v>1</v>
      </c>
      <c r="U116" s="177">
        <f t="shared" si="18"/>
        <v>0</v>
      </c>
      <c r="V116" s="181" t="str">
        <f t="shared" si="19"/>
        <v>Streptococcus pneumoniae</v>
      </c>
      <c r="W116" s="181" t="str">
        <f t="shared" si="20"/>
        <v>Streptococcus pneumoniae</v>
      </c>
      <c r="X116" s="177">
        <f t="shared" si="21"/>
        <v>0</v>
      </c>
      <c r="Y116" s="177">
        <f t="shared" si="22"/>
        <v>0</v>
      </c>
      <c r="Z116" s="177">
        <f t="shared" si="23"/>
        <v>0</v>
      </c>
      <c r="AA116" s="177">
        <f t="shared" si="24"/>
        <v>0</v>
      </c>
    </row>
    <row r="117" spans="4:27" ht="15" customHeight="1" x14ac:dyDescent="0.25">
      <c r="D117" s="172">
        <v>1</v>
      </c>
      <c r="E117" s="172">
        <f t="shared" si="14"/>
        <v>1</v>
      </c>
      <c r="F117" s="28" t="s">
        <v>614</v>
      </c>
      <c r="G117" s="28" t="s">
        <v>615</v>
      </c>
      <c r="H117" s="28" t="s">
        <v>334</v>
      </c>
      <c r="I117" s="31">
        <v>41314</v>
      </c>
      <c r="J117" s="28" t="s">
        <v>580</v>
      </c>
      <c r="K117" s="28" t="s">
        <v>593</v>
      </c>
      <c r="L117" s="28" t="s">
        <v>580</v>
      </c>
      <c r="M117" s="28" t="s">
        <v>593</v>
      </c>
      <c r="N117" s="29">
        <v>2.31</v>
      </c>
      <c r="O117" s="28" t="s">
        <v>580</v>
      </c>
      <c r="P117" s="28" t="s">
        <v>593</v>
      </c>
      <c r="Q117" s="29">
        <v>2.06</v>
      </c>
      <c r="R117" s="174" t="str">
        <f t="shared" si="15"/>
        <v>A</v>
      </c>
      <c r="S117" s="177">
        <f t="shared" si="16"/>
        <v>1</v>
      </c>
      <c r="T117" s="177">
        <f t="shared" si="17"/>
        <v>1</v>
      </c>
      <c r="U117" s="177">
        <f t="shared" si="18"/>
        <v>0</v>
      </c>
      <c r="V117" s="181" t="str">
        <f t="shared" si="19"/>
        <v>Streptococcus dysgalactiae</v>
      </c>
      <c r="W117" s="181" t="str">
        <f t="shared" si="20"/>
        <v>Streptococcus dysgalactiae</v>
      </c>
      <c r="X117" s="177">
        <f t="shared" si="21"/>
        <v>0</v>
      </c>
      <c r="Y117" s="177">
        <f t="shared" si="22"/>
        <v>0</v>
      </c>
      <c r="Z117" s="177">
        <f t="shared" si="23"/>
        <v>0</v>
      </c>
      <c r="AA117" s="177">
        <f t="shared" si="24"/>
        <v>0</v>
      </c>
    </row>
    <row r="118" spans="4:27" ht="15" customHeight="1" x14ac:dyDescent="0.25">
      <c r="D118" s="172">
        <v>1</v>
      </c>
      <c r="E118" s="172">
        <f t="shared" si="14"/>
        <v>0</v>
      </c>
      <c r="F118" s="28" t="s">
        <v>616</v>
      </c>
      <c r="G118" s="28" t="s">
        <v>590</v>
      </c>
      <c r="H118" s="28" t="s">
        <v>368</v>
      </c>
      <c r="I118" s="31">
        <v>43223</v>
      </c>
      <c r="J118" s="28" t="s">
        <v>580</v>
      </c>
      <c r="K118" s="28" t="s">
        <v>591</v>
      </c>
      <c r="L118" s="28" t="s">
        <v>580</v>
      </c>
      <c r="M118" s="28" t="s">
        <v>591</v>
      </c>
      <c r="N118" s="29">
        <v>1.82</v>
      </c>
      <c r="O118" s="28" t="s">
        <v>580</v>
      </c>
      <c r="P118" s="28" t="s">
        <v>1430</v>
      </c>
      <c r="Q118" s="29">
        <v>1.82</v>
      </c>
      <c r="R118" s="174" t="str">
        <f t="shared" si="15"/>
        <v>B</v>
      </c>
      <c r="S118" s="177">
        <f t="shared" si="16"/>
        <v>0</v>
      </c>
      <c r="T118" s="177">
        <f t="shared" si="17"/>
        <v>0</v>
      </c>
      <c r="U118" s="177">
        <f t="shared" si="18"/>
        <v>1</v>
      </c>
      <c r="V118" s="181" t="str">
        <f t="shared" si="19"/>
        <v>Streptococcus castoreus</v>
      </c>
      <c r="W118" s="181" t="str">
        <f t="shared" si="20"/>
        <v>Streptococcus parauberis</v>
      </c>
      <c r="X118" s="177">
        <f t="shared" si="21"/>
        <v>0</v>
      </c>
      <c r="Y118" s="177">
        <f t="shared" si="22"/>
        <v>0</v>
      </c>
      <c r="Z118" s="177">
        <f t="shared" si="23"/>
        <v>0</v>
      </c>
      <c r="AA118" s="177">
        <f t="shared" si="24"/>
        <v>0</v>
      </c>
    </row>
    <row r="119" spans="4:27" ht="15" customHeight="1" x14ac:dyDescent="0.25">
      <c r="D119" s="172">
        <v>0</v>
      </c>
      <c r="E119" s="172">
        <f t="shared" si="14"/>
        <v>0</v>
      </c>
      <c r="F119" s="28" t="s">
        <v>617</v>
      </c>
      <c r="G119" s="28" t="s">
        <v>333</v>
      </c>
      <c r="H119" s="28" t="s">
        <v>618</v>
      </c>
      <c r="I119" s="31" t="s">
        <v>619</v>
      </c>
      <c r="J119" s="28" t="s">
        <v>620</v>
      </c>
      <c r="K119" s="28" t="s">
        <v>621</v>
      </c>
      <c r="L119" s="28" t="s">
        <v>620</v>
      </c>
      <c r="M119" s="28" t="s">
        <v>621</v>
      </c>
      <c r="N119" s="29">
        <v>2.42</v>
      </c>
      <c r="O119" s="28" t="s">
        <v>620</v>
      </c>
      <c r="P119" s="28" t="s">
        <v>621</v>
      </c>
      <c r="Q119" s="29">
        <v>2.39</v>
      </c>
      <c r="R119" s="174" t="str">
        <f t="shared" si="15"/>
        <v>A</v>
      </c>
      <c r="S119" s="177">
        <f t="shared" si="16"/>
        <v>1</v>
      </c>
      <c r="T119" s="177">
        <f t="shared" si="17"/>
        <v>1</v>
      </c>
      <c r="U119" s="177">
        <f t="shared" si="18"/>
        <v>0</v>
      </c>
      <c r="V119" s="181" t="str">
        <f t="shared" si="19"/>
        <v>Ochrobactrum anthropi</v>
      </c>
      <c r="W119" s="181" t="str">
        <f t="shared" si="20"/>
        <v>Ochrobactrum anthropi</v>
      </c>
      <c r="X119" s="177">
        <f t="shared" si="21"/>
        <v>0</v>
      </c>
      <c r="Y119" s="177">
        <f t="shared" si="22"/>
        <v>0</v>
      </c>
      <c r="Z119" s="177">
        <f t="shared" si="23"/>
        <v>0</v>
      </c>
      <c r="AA119" s="177">
        <f t="shared" si="24"/>
        <v>0</v>
      </c>
    </row>
    <row r="120" spans="4:27" ht="15" customHeight="1" x14ac:dyDescent="0.25">
      <c r="D120" s="172">
        <v>0</v>
      </c>
      <c r="E120" s="172">
        <f t="shared" si="14"/>
        <v>0</v>
      </c>
      <c r="F120" s="28" t="s">
        <v>622</v>
      </c>
      <c r="G120" s="28" t="s">
        <v>382</v>
      </c>
      <c r="H120" s="28" t="s">
        <v>618</v>
      </c>
      <c r="I120" s="31" t="s">
        <v>623</v>
      </c>
      <c r="J120" s="28" t="s">
        <v>624</v>
      </c>
      <c r="K120" s="28" t="s">
        <v>625</v>
      </c>
      <c r="L120" s="28" t="s">
        <v>1431</v>
      </c>
      <c r="M120" s="28" t="s">
        <v>1432</v>
      </c>
      <c r="N120" s="29">
        <v>1.36</v>
      </c>
      <c r="O120" s="28" t="s">
        <v>1433</v>
      </c>
      <c r="P120" s="28" t="s">
        <v>1434</v>
      </c>
      <c r="Q120" s="29">
        <v>1.33</v>
      </c>
      <c r="R120" s="174" t="str">
        <f t="shared" si="15"/>
        <v>B</v>
      </c>
      <c r="S120" s="177">
        <f t="shared" si="16"/>
        <v>0</v>
      </c>
      <c r="T120" s="177">
        <f t="shared" si="17"/>
        <v>0</v>
      </c>
      <c r="U120" s="177">
        <f t="shared" si="18"/>
        <v>1</v>
      </c>
      <c r="V120" s="181" t="str">
        <f t="shared" si="19"/>
        <v>Pannonibacter phragmitetus</v>
      </c>
      <c r="W120" s="181" t="str">
        <f t="shared" si="20"/>
        <v>Paenibacillus turicensis</v>
      </c>
      <c r="X120" s="177">
        <f t="shared" si="21"/>
        <v>0</v>
      </c>
      <c r="Y120" s="177">
        <f t="shared" si="22"/>
        <v>0</v>
      </c>
      <c r="Z120" s="177">
        <f t="shared" si="23"/>
        <v>0</v>
      </c>
      <c r="AA120" s="177">
        <f t="shared" si="24"/>
        <v>0</v>
      </c>
    </row>
    <row r="121" spans="4:27" ht="15" customHeight="1" x14ac:dyDescent="0.25">
      <c r="D121" s="172">
        <v>0</v>
      </c>
      <c r="E121" s="172">
        <f t="shared" si="14"/>
        <v>0</v>
      </c>
      <c r="F121" s="28">
        <v>181003400</v>
      </c>
      <c r="G121" s="28" t="s">
        <v>333</v>
      </c>
      <c r="H121" s="28" t="s">
        <v>334</v>
      </c>
      <c r="I121" s="31">
        <v>43178</v>
      </c>
      <c r="J121" s="28" t="s">
        <v>620</v>
      </c>
      <c r="K121" s="28" t="s">
        <v>627</v>
      </c>
      <c r="L121" s="28" t="s">
        <v>620</v>
      </c>
      <c r="M121" s="28" t="s">
        <v>627</v>
      </c>
      <c r="N121" s="29">
        <v>2.5499999999999998</v>
      </c>
      <c r="O121" s="28" t="s">
        <v>620</v>
      </c>
      <c r="P121" s="28" t="s">
        <v>627</v>
      </c>
      <c r="Q121" s="29">
        <v>2.3199999999999998</v>
      </c>
      <c r="R121" s="174" t="str">
        <f t="shared" si="15"/>
        <v>A</v>
      </c>
      <c r="S121" s="177">
        <f t="shared" si="16"/>
        <v>1</v>
      </c>
      <c r="T121" s="177">
        <f t="shared" si="17"/>
        <v>1</v>
      </c>
      <c r="U121" s="177">
        <f t="shared" si="18"/>
        <v>0</v>
      </c>
      <c r="V121" s="181" t="str">
        <f t="shared" si="19"/>
        <v>Ochrobactrum intermedium</v>
      </c>
      <c r="W121" s="181" t="str">
        <f t="shared" si="20"/>
        <v>Ochrobactrum intermedium</v>
      </c>
      <c r="X121" s="177">
        <f t="shared" si="21"/>
        <v>0</v>
      </c>
      <c r="Y121" s="177">
        <f t="shared" si="22"/>
        <v>0</v>
      </c>
      <c r="Z121" s="177">
        <f t="shared" si="23"/>
        <v>0</v>
      </c>
      <c r="AA121" s="177">
        <f t="shared" si="24"/>
        <v>0</v>
      </c>
    </row>
    <row r="122" spans="4:27" ht="15" customHeight="1" x14ac:dyDescent="0.25">
      <c r="D122" s="172">
        <v>1</v>
      </c>
      <c r="E122" s="172">
        <f t="shared" si="14"/>
        <v>0</v>
      </c>
      <c r="F122" s="28" t="s">
        <v>628</v>
      </c>
      <c r="G122" s="28" t="s">
        <v>382</v>
      </c>
      <c r="H122" s="28" t="s">
        <v>334</v>
      </c>
      <c r="I122" s="31">
        <v>41604</v>
      </c>
      <c r="J122" s="28" t="s">
        <v>624</v>
      </c>
      <c r="K122" s="28" t="s">
        <v>626</v>
      </c>
      <c r="L122" s="28" t="s">
        <v>1435</v>
      </c>
      <c r="M122" s="28" t="s">
        <v>1436</v>
      </c>
      <c r="N122" s="29">
        <v>1.5</v>
      </c>
      <c r="O122" s="28" t="s">
        <v>620</v>
      </c>
      <c r="P122" s="28" t="s">
        <v>1437</v>
      </c>
      <c r="Q122" s="29">
        <v>1.47</v>
      </c>
      <c r="R122" s="174" t="str">
        <f t="shared" si="15"/>
        <v>B</v>
      </c>
      <c r="S122" s="177">
        <f t="shared" si="16"/>
        <v>0</v>
      </c>
      <c r="T122" s="177">
        <f t="shared" si="17"/>
        <v>0</v>
      </c>
      <c r="U122" s="177">
        <f t="shared" si="18"/>
        <v>1</v>
      </c>
      <c r="V122" s="181" t="str">
        <f t="shared" si="19"/>
        <v>Lacticaseibacillus pantheris</v>
      </c>
      <c r="W122" s="181" t="str">
        <f t="shared" si="20"/>
        <v>Ochrobactrum daejeonense</v>
      </c>
      <c r="X122" s="177">
        <f t="shared" si="21"/>
        <v>0</v>
      </c>
      <c r="Y122" s="177">
        <f t="shared" si="22"/>
        <v>0</v>
      </c>
      <c r="Z122" s="177">
        <f t="shared" si="23"/>
        <v>0</v>
      </c>
      <c r="AA122" s="177">
        <f t="shared" si="24"/>
        <v>0</v>
      </c>
    </row>
    <row r="123" spans="4:27" ht="15" customHeight="1" x14ac:dyDescent="0.25">
      <c r="D123" s="172">
        <v>1</v>
      </c>
      <c r="E123" s="172">
        <f t="shared" si="14"/>
        <v>0</v>
      </c>
      <c r="F123" s="28" t="s">
        <v>629</v>
      </c>
      <c r="G123" s="28" t="s">
        <v>382</v>
      </c>
      <c r="H123" s="28" t="s">
        <v>334</v>
      </c>
      <c r="I123" s="31">
        <v>41546</v>
      </c>
      <c r="J123" s="28" t="s">
        <v>630</v>
      </c>
      <c r="K123" s="28" t="s">
        <v>631</v>
      </c>
      <c r="L123" s="28" t="s">
        <v>632</v>
      </c>
      <c r="M123" s="28" t="s">
        <v>633</v>
      </c>
      <c r="N123" s="29">
        <v>1.45</v>
      </c>
      <c r="O123" s="28" t="s">
        <v>632</v>
      </c>
      <c r="P123" s="28" t="s">
        <v>1438</v>
      </c>
      <c r="Q123" s="29">
        <v>1.44</v>
      </c>
      <c r="R123" s="174" t="str">
        <f t="shared" si="15"/>
        <v>B</v>
      </c>
      <c r="S123" s="177">
        <f t="shared" si="16"/>
        <v>0</v>
      </c>
      <c r="T123" s="177">
        <f t="shared" si="17"/>
        <v>0</v>
      </c>
      <c r="U123" s="177">
        <f t="shared" si="18"/>
        <v>1</v>
      </c>
      <c r="V123" s="181" t="str">
        <f t="shared" si="19"/>
        <v>Pseudomonas mucidolens</v>
      </c>
      <c r="W123" s="181" t="str">
        <f t="shared" si="20"/>
        <v>Pseudomonas orientalis</v>
      </c>
      <c r="X123" s="177">
        <f t="shared" si="21"/>
        <v>0</v>
      </c>
      <c r="Y123" s="177">
        <f t="shared" si="22"/>
        <v>0</v>
      </c>
      <c r="Z123" s="177">
        <f t="shared" si="23"/>
        <v>0</v>
      </c>
      <c r="AA123" s="177">
        <f t="shared" si="24"/>
        <v>0</v>
      </c>
    </row>
    <row r="124" spans="4:27" ht="15" customHeight="1" x14ac:dyDescent="0.25">
      <c r="D124" s="172">
        <v>0</v>
      </c>
      <c r="E124" s="172">
        <f t="shared" si="14"/>
        <v>0</v>
      </c>
      <c r="F124" s="28" t="s">
        <v>634</v>
      </c>
      <c r="G124" s="28" t="s">
        <v>635</v>
      </c>
      <c r="H124" s="28">
        <v>0</v>
      </c>
      <c r="I124" s="31">
        <v>41600</v>
      </c>
      <c r="J124" s="28" t="s">
        <v>636</v>
      </c>
      <c r="K124" s="28" t="s">
        <v>637</v>
      </c>
      <c r="L124" s="28" t="s">
        <v>636</v>
      </c>
      <c r="M124" s="28" t="s">
        <v>637</v>
      </c>
      <c r="N124" s="29">
        <v>2.0299999999999998</v>
      </c>
      <c r="O124" s="28" t="s">
        <v>636</v>
      </c>
      <c r="P124" s="28" t="s">
        <v>637</v>
      </c>
      <c r="Q124" s="29">
        <v>2.02</v>
      </c>
      <c r="R124" s="174" t="str">
        <f t="shared" si="15"/>
        <v>A</v>
      </c>
      <c r="S124" s="177">
        <f t="shared" si="16"/>
        <v>1</v>
      </c>
      <c r="T124" s="177">
        <f t="shared" si="17"/>
        <v>1</v>
      </c>
      <c r="U124" s="177">
        <f t="shared" si="18"/>
        <v>0</v>
      </c>
      <c r="V124" s="181" t="str">
        <f t="shared" si="19"/>
        <v>Taylorella equigenitalis</v>
      </c>
      <c r="W124" s="181" t="str">
        <f t="shared" si="20"/>
        <v>Taylorella equigenitalis</v>
      </c>
      <c r="X124" s="177">
        <f t="shared" si="21"/>
        <v>0</v>
      </c>
      <c r="Y124" s="177">
        <f t="shared" si="22"/>
        <v>0</v>
      </c>
      <c r="Z124" s="177">
        <f t="shared" si="23"/>
        <v>0</v>
      </c>
      <c r="AA124" s="177">
        <f t="shared" si="24"/>
        <v>0</v>
      </c>
    </row>
    <row r="125" spans="4:27" ht="15" customHeight="1" x14ac:dyDescent="0.25">
      <c r="D125" s="172">
        <v>0</v>
      </c>
      <c r="E125" s="172">
        <f t="shared" si="14"/>
        <v>0</v>
      </c>
      <c r="F125" s="28" t="s">
        <v>638</v>
      </c>
      <c r="G125" s="28" t="s">
        <v>333</v>
      </c>
      <c r="H125" s="28" t="s">
        <v>334</v>
      </c>
      <c r="I125" s="31">
        <v>43074</v>
      </c>
      <c r="J125" s="28" t="s">
        <v>636</v>
      </c>
      <c r="K125" s="28" t="s">
        <v>637</v>
      </c>
      <c r="L125" s="28" t="s">
        <v>636</v>
      </c>
      <c r="M125" s="28" t="s">
        <v>637</v>
      </c>
      <c r="N125" s="29">
        <v>2.44</v>
      </c>
      <c r="O125" s="28" t="s">
        <v>636</v>
      </c>
      <c r="P125" s="28" t="s">
        <v>637</v>
      </c>
      <c r="Q125" s="29">
        <v>2.4300000000000002</v>
      </c>
      <c r="R125" s="174" t="str">
        <f t="shared" si="15"/>
        <v>A</v>
      </c>
      <c r="S125" s="177">
        <f t="shared" si="16"/>
        <v>1</v>
      </c>
      <c r="T125" s="177">
        <f t="shared" si="17"/>
        <v>1</v>
      </c>
      <c r="U125" s="177">
        <f t="shared" si="18"/>
        <v>0</v>
      </c>
      <c r="V125" s="181" t="str">
        <f t="shared" si="19"/>
        <v>Taylorella equigenitalis</v>
      </c>
      <c r="W125" s="181" t="str">
        <f t="shared" si="20"/>
        <v>Taylorella equigenitalis</v>
      </c>
      <c r="X125" s="177">
        <f t="shared" si="21"/>
        <v>0</v>
      </c>
      <c r="Y125" s="177">
        <f t="shared" si="22"/>
        <v>0</v>
      </c>
      <c r="Z125" s="177">
        <f t="shared" si="23"/>
        <v>0</v>
      </c>
      <c r="AA125" s="177">
        <f t="shared" si="24"/>
        <v>0</v>
      </c>
    </row>
    <row r="126" spans="4:27" ht="15" customHeight="1" x14ac:dyDescent="0.25">
      <c r="D126" s="179">
        <v>1</v>
      </c>
      <c r="E126" s="172">
        <f t="shared" si="14"/>
        <v>1</v>
      </c>
      <c r="F126" s="28" t="s">
        <v>639</v>
      </c>
      <c r="G126" s="28" t="s">
        <v>382</v>
      </c>
      <c r="H126" s="28" t="s">
        <v>334</v>
      </c>
      <c r="I126" s="31">
        <v>41450</v>
      </c>
      <c r="J126" s="28" t="s">
        <v>640</v>
      </c>
      <c r="K126" s="28" t="s">
        <v>641</v>
      </c>
      <c r="L126" s="28" t="s">
        <v>640</v>
      </c>
      <c r="M126" s="28" t="s">
        <v>641</v>
      </c>
      <c r="N126" s="29">
        <v>2.2200000000000002</v>
      </c>
      <c r="O126" s="28" t="s">
        <v>640</v>
      </c>
      <c r="P126" s="28" t="s">
        <v>641</v>
      </c>
      <c r="Q126" s="29">
        <v>2.04</v>
      </c>
      <c r="R126" s="174" t="str">
        <f t="shared" ref="R126:R189" si="25">IF(OR(AND(N126&gt;=$B$20,Q126&lt;$B$21),AND(L126=O126,M126=P126,N126&gt;=$B$20,Q126&gt;=$B$20),AND(L126=O126,N126&gt;=$B$20,Q126&lt;2,Q126&gt;=$B$21)),"A",IF(OR(AND(N126&lt;$B$20,Q126&lt;$B$21),AND(L126=O126,OR(M126&lt;&gt;P126,M126=P126),N126&gt;=$B$21,Q126&gt;=$B$21)),"B",
IF(AND(L126&lt;&gt;O126,N126&gt;=$B$21,Q126&gt;=$B$21),"C",0)))</f>
        <v>A</v>
      </c>
      <c r="S126" s="177">
        <f t="shared" ref="S126:S189" si="26">1-U126+Z126</f>
        <v>1</v>
      </c>
      <c r="T126" s="177">
        <f t="shared" ref="T126:T189" si="27">IF(AND(L126=J126,M126=K126,N126&gt;=$B$20,R126="A"),1,0)</f>
        <v>1</v>
      </c>
      <c r="U126" s="177">
        <f t="shared" ref="U126:U189" si="28">IF(T126=1,0,1)</f>
        <v>0</v>
      </c>
      <c r="V126" s="181" t="str">
        <f t="shared" ref="V126:V189" si="29">L126&amp;" "&amp;M126</f>
        <v>Achromobacter denitrificans</v>
      </c>
      <c r="W126" s="181" t="str">
        <f t="shared" ref="W126:W189" si="30">O126&amp;" "&amp;P126</f>
        <v>Achromobacter denitrificans</v>
      </c>
      <c r="X126" s="177">
        <f t="shared" ref="X126:X189" si="31">IF(AND(V126=$B$1,N126&gt;=$B$20),1,0)</f>
        <v>0</v>
      </c>
      <c r="Y126" s="177">
        <f t="shared" ref="Y126:Y189" si="32">IF(AND(W126=$B$1,Q126&gt;=$B$20),1,0)</f>
        <v>0</v>
      </c>
      <c r="Z126" s="177">
        <f t="shared" ref="Z126:Z189" si="33">IF(AND(V126=$B$1,N126&gt;=$B$20,R126="A"),1,0)</f>
        <v>0</v>
      </c>
      <c r="AA126" s="177">
        <f t="shared" ref="AA126:AA189" si="34">IF(1-(X126+Y126)&gt;0,0,1)</f>
        <v>0</v>
      </c>
    </row>
    <row r="127" spans="4:27" ht="15" customHeight="1" x14ac:dyDescent="0.25">
      <c r="D127" s="179">
        <v>0</v>
      </c>
      <c r="E127" s="172">
        <f t="shared" si="14"/>
        <v>0</v>
      </c>
      <c r="F127" s="28" t="s">
        <v>642</v>
      </c>
      <c r="G127" s="28" t="s">
        <v>333</v>
      </c>
      <c r="H127" s="28" t="s">
        <v>444</v>
      </c>
      <c r="I127" s="31" t="s">
        <v>643</v>
      </c>
      <c r="J127" s="28" t="s">
        <v>640</v>
      </c>
      <c r="K127" s="28" t="s">
        <v>644</v>
      </c>
      <c r="L127" s="28" t="s">
        <v>640</v>
      </c>
      <c r="M127" s="28" t="s">
        <v>644</v>
      </c>
      <c r="N127" s="29">
        <v>2.2599999999999998</v>
      </c>
      <c r="O127" s="28" t="s">
        <v>640</v>
      </c>
      <c r="P127" s="28" t="s">
        <v>644</v>
      </c>
      <c r="Q127" s="29">
        <v>2.23</v>
      </c>
      <c r="R127" s="174" t="str">
        <f t="shared" si="25"/>
        <v>A</v>
      </c>
      <c r="S127" s="177">
        <f t="shared" si="26"/>
        <v>1</v>
      </c>
      <c r="T127" s="177">
        <f t="shared" si="27"/>
        <v>1</v>
      </c>
      <c r="U127" s="177">
        <f t="shared" si="28"/>
        <v>0</v>
      </c>
      <c r="V127" s="181" t="str">
        <f t="shared" si="29"/>
        <v>Achromobacter xylosoxidans</v>
      </c>
      <c r="W127" s="181" t="str">
        <f t="shared" si="30"/>
        <v>Achromobacter xylosoxidans</v>
      </c>
      <c r="X127" s="177">
        <f t="shared" si="31"/>
        <v>0</v>
      </c>
      <c r="Y127" s="177">
        <f t="shared" si="32"/>
        <v>0</v>
      </c>
      <c r="Z127" s="177">
        <f t="shared" si="33"/>
        <v>0</v>
      </c>
      <c r="AA127" s="177">
        <f t="shared" si="34"/>
        <v>0</v>
      </c>
    </row>
    <row r="128" spans="4:27" ht="15" customHeight="1" x14ac:dyDescent="0.25">
      <c r="D128" s="179">
        <v>1</v>
      </c>
      <c r="E128" s="172">
        <f t="shared" si="14"/>
        <v>1</v>
      </c>
      <c r="F128" s="28" t="s">
        <v>645</v>
      </c>
      <c r="G128" s="28" t="s">
        <v>646</v>
      </c>
      <c r="H128" s="28" t="s">
        <v>334</v>
      </c>
      <c r="I128" s="31">
        <v>41367</v>
      </c>
      <c r="J128" s="28" t="s">
        <v>647</v>
      </c>
      <c r="K128" s="28" t="s">
        <v>648</v>
      </c>
      <c r="L128" s="28" t="s">
        <v>647</v>
      </c>
      <c r="M128" s="28" t="s">
        <v>648</v>
      </c>
      <c r="N128" s="29">
        <v>2.39</v>
      </c>
      <c r="O128" s="28" t="s">
        <v>647</v>
      </c>
      <c r="P128" s="28" t="s">
        <v>648</v>
      </c>
      <c r="Q128" s="29">
        <v>2.29</v>
      </c>
      <c r="R128" s="174" t="str">
        <f t="shared" si="25"/>
        <v>A</v>
      </c>
      <c r="S128" s="177">
        <f t="shared" si="26"/>
        <v>1</v>
      </c>
      <c r="T128" s="177">
        <f t="shared" si="27"/>
        <v>1</v>
      </c>
      <c r="U128" s="177">
        <f t="shared" si="28"/>
        <v>0</v>
      </c>
      <c r="V128" s="181" t="str">
        <f t="shared" si="29"/>
        <v>Bordetella avium</v>
      </c>
      <c r="W128" s="181" t="str">
        <f t="shared" si="30"/>
        <v>Bordetella avium</v>
      </c>
      <c r="X128" s="177">
        <f t="shared" si="31"/>
        <v>0</v>
      </c>
      <c r="Y128" s="177">
        <f t="shared" si="32"/>
        <v>0</v>
      </c>
      <c r="Z128" s="177">
        <f t="shared" si="33"/>
        <v>0</v>
      </c>
      <c r="AA128" s="177">
        <f t="shared" si="34"/>
        <v>0</v>
      </c>
    </row>
    <row r="129" spans="4:27" ht="15" customHeight="1" x14ac:dyDescent="0.25">
      <c r="D129" s="179">
        <v>1</v>
      </c>
      <c r="E129" s="172">
        <f t="shared" si="14"/>
        <v>0</v>
      </c>
      <c r="F129" s="28" t="s">
        <v>649</v>
      </c>
      <c r="G129" s="28" t="s">
        <v>359</v>
      </c>
      <c r="H129" s="28" t="s">
        <v>334</v>
      </c>
      <c r="I129" s="31">
        <v>41464</v>
      </c>
      <c r="J129" s="28" t="s">
        <v>650</v>
      </c>
      <c r="K129" s="28" t="s">
        <v>651</v>
      </c>
      <c r="L129" s="28" t="s">
        <v>650</v>
      </c>
      <c r="M129" s="28" t="s">
        <v>651</v>
      </c>
      <c r="N129" s="29">
        <v>1.67</v>
      </c>
      <c r="O129" s="28" t="s">
        <v>650</v>
      </c>
      <c r="P129" s="28" t="s">
        <v>651</v>
      </c>
      <c r="Q129" s="29">
        <v>1.66</v>
      </c>
      <c r="R129" s="174" t="str">
        <f t="shared" si="25"/>
        <v>B</v>
      </c>
      <c r="S129" s="177">
        <f t="shared" si="26"/>
        <v>0</v>
      </c>
      <c r="T129" s="177">
        <f t="shared" si="27"/>
        <v>0</v>
      </c>
      <c r="U129" s="177">
        <f t="shared" si="28"/>
        <v>1</v>
      </c>
      <c r="V129" s="181" t="str">
        <f t="shared" si="29"/>
        <v>Oligella urethralis</v>
      </c>
      <c r="W129" s="181" t="str">
        <f t="shared" si="30"/>
        <v>Oligella urethralis</v>
      </c>
      <c r="X129" s="177">
        <f t="shared" si="31"/>
        <v>0</v>
      </c>
      <c r="Y129" s="177">
        <f t="shared" si="32"/>
        <v>0</v>
      </c>
      <c r="Z129" s="177">
        <f t="shared" si="33"/>
        <v>0</v>
      </c>
      <c r="AA129" s="177">
        <f t="shared" si="34"/>
        <v>0</v>
      </c>
    </row>
    <row r="130" spans="4:27" ht="15" customHeight="1" x14ac:dyDescent="0.25">
      <c r="D130" s="179">
        <v>1</v>
      </c>
      <c r="E130" s="172">
        <f t="shared" si="14"/>
        <v>1</v>
      </c>
      <c r="F130" s="28" t="s">
        <v>652</v>
      </c>
      <c r="G130" s="28" t="s">
        <v>653</v>
      </c>
      <c r="H130" s="28" t="s">
        <v>334</v>
      </c>
      <c r="I130" s="31">
        <v>41409</v>
      </c>
      <c r="J130" s="28" t="s">
        <v>636</v>
      </c>
      <c r="K130" s="28" t="s">
        <v>654</v>
      </c>
      <c r="L130" s="28" t="s">
        <v>636</v>
      </c>
      <c r="M130" s="28" t="s">
        <v>654</v>
      </c>
      <c r="N130" s="29">
        <v>2.09</v>
      </c>
      <c r="O130" s="28" t="s">
        <v>636</v>
      </c>
      <c r="P130" s="28" t="s">
        <v>637</v>
      </c>
      <c r="Q130" s="29">
        <v>1.28</v>
      </c>
      <c r="R130" s="174" t="str">
        <f t="shared" si="25"/>
        <v>A</v>
      </c>
      <c r="S130" s="177">
        <f t="shared" si="26"/>
        <v>1</v>
      </c>
      <c r="T130" s="177">
        <f t="shared" si="27"/>
        <v>1</v>
      </c>
      <c r="U130" s="177">
        <f t="shared" si="28"/>
        <v>0</v>
      </c>
      <c r="V130" s="181" t="str">
        <f t="shared" si="29"/>
        <v>Taylorella asinigenitalis</v>
      </c>
      <c r="W130" s="181" t="str">
        <f t="shared" si="30"/>
        <v>Taylorella equigenitalis</v>
      </c>
      <c r="X130" s="177">
        <f t="shared" si="31"/>
        <v>0</v>
      </c>
      <c r="Y130" s="177">
        <f t="shared" si="32"/>
        <v>0</v>
      </c>
      <c r="Z130" s="177">
        <f t="shared" si="33"/>
        <v>0</v>
      </c>
      <c r="AA130" s="177">
        <f t="shared" si="34"/>
        <v>0</v>
      </c>
    </row>
    <row r="131" spans="4:27" ht="15" customHeight="1" x14ac:dyDescent="0.25">
      <c r="D131" s="179">
        <v>1</v>
      </c>
      <c r="E131" s="172">
        <f t="shared" ref="E131:E194" si="35">D131*S131</f>
        <v>1</v>
      </c>
      <c r="F131" s="28" t="s">
        <v>655</v>
      </c>
      <c r="G131" s="28" t="s">
        <v>656</v>
      </c>
      <c r="H131" s="28" t="s">
        <v>334</v>
      </c>
      <c r="I131" s="31">
        <v>41970</v>
      </c>
      <c r="J131" s="28" t="s">
        <v>636</v>
      </c>
      <c r="K131" s="28" t="s">
        <v>654</v>
      </c>
      <c r="L131" s="28" t="s">
        <v>636</v>
      </c>
      <c r="M131" s="28" t="s">
        <v>654</v>
      </c>
      <c r="N131" s="29">
        <v>2.19</v>
      </c>
      <c r="O131" s="28" t="s">
        <v>636</v>
      </c>
      <c r="P131" s="28" t="s">
        <v>637</v>
      </c>
      <c r="Q131" s="29">
        <v>1.44</v>
      </c>
      <c r="R131" s="174" t="str">
        <f t="shared" si="25"/>
        <v>A</v>
      </c>
      <c r="S131" s="177">
        <f t="shared" si="26"/>
        <v>1</v>
      </c>
      <c r="T131" s="177">
        <f t="shared" si="27"/>
        <v>1</v>
      </c>
      <c r="U131" s="177">
        <f t="shared" si="28"/>
        <v>0</v>
      </c>
      <c r="V131" s="181" t="str">
        <f t="shared" si="29"/>
        <v>Taylorella asinigenitalis</v>
      </c>
      <c r="W131" s="181" t="str">
        <f t="shared" si="30"/>
        <v>Taylorella equigenitalis</v>
      </c>
      <c r="X131" s="177">
        <f t="shared" si="31"/>
        <v>0</v>
      </c>
      <c r="Y131" s="177">
        <f t="shared" si="32"/>
        <v>0</v>
      </c>
      <c r="Z131" s="177">
        <f t="shared" si="33"/>
        <v>0</v>
      </c>
      <c r="AA131" s="177">
        <f t="shared" si="34"/>
        <v>0</v>
      </c>
    </row>
    <row r="132" spans="4:27" ht="15" customHeight="1" x14ac:dyDescent="0.25">
      <c r="D132" s="179">
        <v>1</v>
      </c>
      <c r="E132" s="172">
        <f t="shared" si="35"/>
        <v>1</v>
      </c>
      <c r="F132" s="28" t="s">
        <v>657</v>
      </c>
      <c r="G132" s="28" t="s">
        <v>658</v>
      </c>
      <c r="H132" s="28" t="s">
        <v>410</v>
      </c>
      <c r="I132" s="31">
        <v>42312</v>
      </c>
      <c r="J132" s="28" t="s">
        <v>636</v>
      </c>
      <c r="K132" s="28" t="s">
        <v>637</v>
      </c>
      <c r="L132" s="28" t="s">
        <v>636</v>
      </c>
      <c r="M132" s="28" t="s">
        <v>637</v>
      </c>
      <c r="N132" s="29">
        <v>2.29</v>
      </c>
      <c r="O132" s="28" t="s">
        <v>636</v>
      </c>
      <c r="P132" s="28" t="s">
        <v>637</v>
      </c>
      <c r="Q132" s="29">
        <v>2.21</v>
      </c>
      <c r="R132" s="174" t="str">
        <f t="shared" si="25"/>
        <v>A</v>
      </c>
      <c r="S132" s="177">
        <f t="shared" si="26"/>
        <v>1</v>
      </c>
      <c r="T132" s="177">
        <f t="shared" si="27"/>
        <v>1</v>
      </c>
      <c r="U132" s="177">
        <f t="shared" si="28"/>
        <v>0</v>
      </c>
      <c r="V132" s="181" t="str">
        <f t="shared" si="29"/>
        <v>Taylorella equigenitalis</v>
      </c>
      <c r="W132" s="181" t="str">
        <f t="shared" si="30"/>
        <v>Taylorella equigenitalis</v>
      </c>
      <c r="X132" s="177">
        <f t="shared" si="31"/>
        <v>0</v>
      </c>
      <c r="Y132" s="177">
        <f t="shared" si="32"/>
        <v>0</v>
      </c>
      <c r="Z132" s="177">
        <f t="shared" si="33"/>
        <v>0</v>
      </c>
      <c r="AA132" s="177">
        <f t="shared" si="34"/>
        <v>0</v>
      </c>
    </row>
    <row r="133" spans="4:27" ht="15" customHeight="1" x14ac:dyDescent="0.25">
      <c r="D133" s="179">
        <v>1</v>
      </c>
      <c r="E133" s="172">
        <f t="shared" si="35"/>
        <v>1</v>
      </c>
      <c r="F133" s="28" t="s">
        <v>659</v>
      </c>
      <c r="G133" s="28" t="s">
        <v>660</v>
      </c>
      <c r="H133" s="28" t="s">
        <v>334</v>
      </c>
      <c r="I133" s="31">
        <v>41409</v>
      </c>
      <c r="J133" s="28" t="s">
        <v>636</v>
      </c>
      <c r="K133" s="28" t="s">
        <v>637</v>
      </c>
      <c r="L133" s="28" t="s">
        <v>636</v>
      </c>
      <c r="M133" s="28" t="s">
        <v>637</v>
      </c>
      <c r="N133" s="29">
        <v>2.35</v>
      </c>
      <c r="O133" s="28" t="s">
        <v>636</v>
      </c>
      <c r="P133" s="28" t="s">
        <v>637</v>
      </c>
      <c r="Q133" s="29">
        <v>2.2799999999999998</v>
      </c>
      <c r="R133" s="174" t="str">
        <f t="shared" si="25"/>
        <v>A</v>
      </c>
      <c r="S133" s="177">
        <f t="shared" si="26"/>
        <v>1</v>
      </c>
      <c r="T133" s="177">
        <f t="shared" si="27"/>
        <v>1</v>
      </c>
      <c r="U133" s="177">
        <f t="shared" si="28"/>
        <v>0</v>
      </c>
      <c r="V133" s="181" t="str">
        <f t="shared" si="29"/>
        <v>Taylorella equigenitalis</v>
      </c>
      <c r="W133" s="181" t="str">
        <f t="shared" si="30"/>
        <v>Taylorella equigenitalis</v>
      </c>
      <c r="X133" s="177">
        <f t="shared" si="31"/>
        <v>0</v>
      </c>
      <c r="Y133" s="177">
        <f t="shared" si="32"/>
        <v>0</v>
      </c>
      <c r="Z133" s="177">
        <f t="shared" si="33"/>
        <v>0</v>
      </c>
      <c r="AA133" s="177">
        <f t="shared" si="34"/>
        <v>0</v>
      </c>
    </row>
    <row r="134" spans="4:27" ht="15" customHeight="1" x14ac:dyDescent="0.25">
      <c r="D134" s="179">
        <v>0</v>
      </c>
      <c r="E134" s="172">
        <f t="shared" si="35"/>
        <v>0</v>
      </c>
      <c r="F134" s="28" t="s">
        <v>661</v>
      </c>
      <c r="G134" s="28" t="s">
        <v>662</v>
      </c>
      <c r="H134" s="28" t="s">
        <v>444</v>
      </c>
      <c r="I134" s="31" t="s">
        <v>663</v>
      </c>
      <c r="J134" s="28" t="s">
        <v>664</v>
      </c>
      <c r="K134" s="28" t="s">
        <v>665</v>
      </c>
      <c r="L134" s="28" t="s">
        <v>664</v>
      </c>
      <c r="M134" s="28" t="s">
        <v>665</v>
      </c>
      <c r="N134" s="29">
        <v>2.36</v>
      </c>
      <c r="O134" s="28" t="s">
        <v>664</v>
      </c>
      <c r="P134" s="28" t="s">
        <v>665</v>
      </c>
      <c r="Q134" s="29">
        <v>2.15</v>
      </c>
      <c r="R134" s="174" t="str">
        <f t="shared" si="25"/>
        <v>A</v>
      </c>
      <c r="S134" s="177">
        <f t="shared" si="26"/>
        <v>1</v>
      </c>
      <c r="T134" s="177">
        <f t="shared" si="27"/>
        <v>1</v>
      </c>
      <c r="U134" s="177">
        <f t="shared" si="28"/>
        <v>0</v>
      </c>
      <c r="V134" s="181" t="str">
        <f t="shared" si="29"/>
        <v>Burkholderia ambifaria</v>
      </c>
      <c r="W134" s="181" t="str">
        <f t="shared" si="30"/>
        <v>Burkholderia ambifaria</v>
      </c>
      <c r="X134" s="177">
        <f t="shared" si="31"/>
        <v>0</v>
      </c>
      <c r="Y134" s="177">
        <f t="shared" si="32"/>
        <v>0</v>
      </c>
      <c r="Z134" s="177">
        <f t="shared" si="33"/>
        <v>0</v>
      </c>
      <c r="AA134" s="177">
        <f t="shared" si="34"/>
        <v>0</v>
      </c>
    </row>
    <row r="135" spans="4:27" ht="15" customHeight="1" x14ac:dyDescent="0.25">
      <c r="D135" s="179">
        <v>0</v>
      </c>
      <c r="E135" s="172">
        <f t="shared" si="35"/>
        <v>0</v>
      </c>
      <c r="F135" s="28" t="s">
        <v>666</v>
      </c>
      <c r="G135" s="28" t="s">
        <v>667</v>
      </c>
      <c r="H135" s="28" t="s">
        <v>432</v>
      </c>
      <c r="I135" s="31" t="s">
        <v>668</v>
      </c>
      <c r="J135" s="28" t="s">
        <v>664</v>
      </c>
      <c r="K135" s="28" t="s">
        <v>669</v>
      </c>
      <c r="L135" s="28" t="s">
        <v>664</v>
      </c>
      <c r="M135" s="28" t="s">
        <v>670</v>
      </c>
      <c r="N135" s="29">
        <v>1.84</v>
      </c>
      <c r="O135" s="28" t="s">
        <v>664</v>
      </c>
      <c r="P135" s="28" t="s">
        <v>671</v>
      </c>
      <c r="Q135" s="29">
        <v>1.55</v>
      </c>
      <c r="R135" s="174" t="str">
        <f t="shared" si="25"/>
        <v>B</v>
      </c>
      <c r="S135" s="177">
        <f t="shared" si="26"/>
        <v>0</v>
      </c>
      <c r="T135" s="177">
        <f t="shared" si="27"/>
        <v>0</v>
      </c>
      <c r="U135" s="177">
        <f t="shared" si="28"/>
        <v>1</v>
      </c>
      <c r="V135" s="181" t="str">
        <f t="shared" si="29"/>
        <v>Burkholderia thailandensis</v>
      </c>
      <c r="W135" s="181" t="str">
        <f t="shared" si="30"/>
        <v>Burkholderia multivorans</v>
      </c>
      <c r="X135" s="177">
        <f t="shared" si="31"/>
        <v>0</v>
      </c>
      <c r="Y135" s="177">
        <f t="shared" si="32"/>
        <v>0</v>
      </c>
      <c r="Z135" s="177">
        <f t="shared" si="33"/>
        <v>0</v>
      </c>
      <c r="AA135" s="177">
        <f t="shared" si="34"/>
        <v>0</v>
      </c>
    </row>
    <row r="136" spans="4:27" ht="15" customHeight="1" x14ac:dyDescent="0.25">
      <c r="D136" s="179">
        <v>0</v>
      </c>
      <c r="E136" s="172">
        <f t="shared" si="35"/>
        <v>0</v>
      </c>
      <c r="F136" s="28" t="s">
        <v>672</v>
      </c>
      <c r="G136" s="28" t="s">
        <v>673</v>
      </c>
      <c r="H136" s="28" t="s">
        <v>444</v>
      </c>
      <c r="I136" s="31" t="s">
        <v>674</v>
      </c>
      <c r="J136" s="28" t="s">
        <v>664</v>
      </c>
      <c r="K136" s="28" t="s">
        <v>675</v>
      </c>
      <c r="L136" s="28" t="s">
        <v>664</v>
      </c>
      <c r="M136" s="28" t="s">
        <v>675</v>
      </c>
      <c r="N136" s="29">
        <v>2.4300000000000002</v>
      </c>
      <c r="O136" s="28" t="s">
        <v>664</v>
      </c>
      <c r="P136" s="28" t="s">
        <v>675</v>
      </c>
      <c r="Q136" s="29">
        <v>2.38</v>
      </c>
      <c r="R136" s="174" t="str">
        <f t="shared" si="25"/>
        <v>A</v>
      </c>
      <c r="S136" s="177">
        <f t="shared" si="26"/>
        <v>1</v>
      </c>
      <c r="T136" s="177">
        <f t="shared" si="27"/>
        <v>1</v>
      </c>
      <c r="U136" s="177">
        <f t="shared" si="28"/>
        <v>0</v>
      </c>
      <c r="V136" s="181" t="str">
        <f t="shared" si="29"/>
        <v>Burkholderia cepacia</v>
      </c>
      <c r="W136" s="181" t="str">
        <f t="shared" si="30"/>
        <v>Burkholderia cepacia</v>
      </c>
      <c r="X136" s="177">
        <f t="shared" si="31"/>
        <v>0</v>
      </c>
      <c r="Y136" s="177">
        <f t="shared" si="32"/>
        <v>0</v>
      </c>
      <c r="Z136" s="177">
        <f t="shared" si="33"/>
        <v>0</v>
      </c>
      <c r="AA136" s="177">
        <f t="shared" si="34"/>
        <v>0</v>
      </c>
    </row>
    <row r="137" spans="4:27" ht="15" customHeight="1" x14ac:dyDescent="0.25">
      <c r="D137" s="179">
        <v>0</v>
      </c>
      <c r="E137" s="172">
        <f t="shared" si="35"/>
        <v>0</v>
      </c>
      <c r="F137" s="28" t="s">
        <v>676</v>
      </c>
      <c r="G137" s="28" t="s">
        <v>354</v>
      </c>
      <c r="H137" s="28" t="s">
        <v>432</v>
      </c>
      <c r="I137" s="31" t="s">
        <v>677</v>
      </c>
      <c r="J137" s="28" t="s">
        <v>664</v>
      </c>
      <c r="K137" s="28" t="s">
        <v>669</v>
      </c>
      <c r="L137" s="28" t="s">
        <v>664</v>
      </c>
      <c r="M137" s="28" t="s">
        <v>670</v>
      </c>
      <c r="N137" s="29">
        <v>1.94</v>
      </c>
      <c r="O137" s="28" t="s">
        <v>664</v>
      </c>
      <c r="P137" s="28" t="s">
        <v>665</v>
      </c>
      <c r="Q137" s="29">
        <v>1.44</v>
      </c>
      <c r="R137" s="174" t="str">
        <f t="shared" si="25"/>
        <v>B</v>
      </c>
      <c r="S137" s="177">
        <f t="shared" si="26"/>
        <v>0</v>
      </c>
      <c r="T137" s="177">
        <f t="shared" si="27"/>
        <v>0</v>
      </c>
      <c r="U137" s="177">
        <f t="shared" si="28"/>
        <v>1</v>
      </c>
      <c r="V137" s="181" t="str">
        <f t="shared" si="29"/>
        <v>Burkholderia thailandensis</v>
      </c>
      <c r="W137" s="181" t="str">
        <f t="shared" si="30"/>
        <v>Burkholderia ambifaria</v>
      </c>
      <c r="X137" s="177">
        <f t="shared" si="31"/>
        <v>0</v>
      </c>
      <c r="Y137" s="177">
        <f t="shared" si="32"/>
        <v>0</v>
      </c>
      <c r="Z137" s="177">
        <f t="shared" si="33"/>
        <v>0</v>
      </c>
      <c r="AA137" s="177">
        <f t="shared" si="34"/>
        <v>0</v>
      </c>
    </row>
    <row r="138" spans="4:27" ht="15" customHeight="1" x14ac:dyDescent="0.25">
      <c r="D138" s="179">
        <v>1</v>
      </c>
      <c r="E138" s="172">
        <f t="shared" si="35"/>
        <v>0</v>
      </c>
      <c r="F138" s="28" t="s">
        <v>678</v>
      </c>
      <c r="G138" s="28" t="s">
        <v>382</v>
      </c>
      <c r="H138" s="28" t="s">
        <v>679</v>
      </c>
      <c r="I138" s="31">
        <v>42402</v>
      </c>
      <c r="J138" s="28" t="s">
        <v>680</v>
      </c>
      <c r="K138" s="28" t="s">
        <v>681</v>
      </c>
      <c r="L138" s="28" t="s">
        <v>682</v>
      </c>
      <c r="M138" s="28" t="s">
        <v>683</v>
      </c>
      <c r="N138" s="29">
        <v>1.24</v>
      </c>
      <c r="O138" s="28" t="s">
        <v>1439</v>
      </c>
      <c r="P138" s="28" t="s">
        <v>1440</v>
      </c>
      <c r="Q138" s="29">
        <v>1.1399999999999999</v>
      </c>
      <c r="R138" s="174" t="str">
        <f t="shared" si="25"/>
        <v>B</v>
      </c>
      <c r="S138" s="177">
        <f t="shared" si="26"/>
        <v>0</v>
      </c>
      <c r="T138" s="177">
        <f t="shared" si="27"/>
        <v>0</v>
      </c>
      <c r="U138" s="177">
        <f t="shared" si="28"/>
        <v>1</v>
      </c>
      <c r="V138" s="181" t="str">
        <f t="shared" si="29"/>
        <v>Pichia cactophila</v>
      </c>
      <c r="W138" s="181" t="str">
        <f t="shared" si="30"/>
        <v>Prevotella oralis</v>
      </c>
      <c r="X138" s="177">
        <f t="shared" si="31"/>
        <v>0</v>
      </c>
      <c r="Y138" s="177">
        <f t="shared" si="32"/>
        <v>0</v>
      </c>
      <c r="Z138" s="177">
        <f t="shared" si="33"/>
        <v>0</v>
      </c>
      <c r="AA138" s="177">
        <f t="shared" si="34"/>
        <v>0</v>
      </c>
    </row>
    <row r="139" spans="4:27" ht="15" customHeight="1" x14ac:dyDescent="0.25">
      <c r="D139" s="179">
        <v>0</v>
      </c>
      <c r="E139" s="172">
        <f t="shared" si="35"/>
        <v>0</v>
      </c>
      <c r="F139" s="28" t="s">
        <v>684</v>
      </c>
      <c r="G139" s="28" t="s">
        <v>667</v>
      </c>
      <c r="H139" s="28" t="s">
        <v>432</v>
      </c>
      <c r="I139" s="31" t="s">
        <v>685</v>
      </c>
      <c r="J139" s="28" t="s">
        <v>664</v>
      </c>
      <c r="K139" s="28" t="s">
        <v>669</v>
      </c>
      <c r="L139" s="28" t="s">
        <v>664</v>
      </c>
      <c r="M139" s="28" t="s">
        <v>670</v>
      </c>
      <c r="N139" s="29">
        <v>1.97</v>
      </c>
      <c r="O139" s="28" t="s">
        <v>1441</v>
      </c>
      <c r="P139" s="28" t="s">
        <v>1442</v>
      </c>
      <c r="Q139" s="29">
        <v>1.58</v>
      </c>
      <c r="R139" s="174" t="str">
        <f t="shared" si="25"/>
        <v>B</v>
      </c>
      <c r="S139" s="177">
        <f t="shared" si="26"/>
        <v>0</v>
      </c>
      <c r="T139" s="177">
        <f t="shared" si="27"/>
        <v>0</v>
      </c>
      <c r="U139" s="177">
        <f t="shared" si="28"/>
        <v>1</v>
      </c>
      <c r="V139" s="181" t="str">
        <f t="shared" si="29"/>
        <v>Burkholderia thailandensis</v>
      </c>
      <c r="W139" s="181" t="str">
        <f t="shared" si="30"/>
        <v>Paraburkholderia sacchari</v>
      </c>
      <c r="X139" s="177">
        <f t="shared" si="31"/>
        <v>0</v>
      </c>
      <c r="Y139" s="177">
        <f t="shared" si="32"/>
        <v>0</v>
      </c>
      <c r="Z139" s="177">
        <f t="shared" si="33"/>
        <v>0</v>
      </c>
      <c r="AA139" s="177">
        <f t="shared" si="34"/>
        <v>0</v>
      </c>
    </row>
    <row r="140" spans="4:27" ht="15" customHeight="1" x14ac:dyDescent="0.25">
      <c r="D140" s="179">
        <v>0</v>
      </c>
      <c r="E140" s="172">
        <f t="shared" si="35"/>
        <v>0</v>
      </c>
      <c r="F140" s="28" t="s">
        <v>686</v>
      </c>
      <c r="G140" s="28" t="s">
        <v>333</v>
      </c>
      <c r="H140" s="28" t="s">
        <v>444</v>
      </c>
      <c r="I140" s="31" t="s">
        <v>687</v>
      </c>
      <c r="J140" s="28" t="s">
        <v>664</v>
      </c>
      <c r="K140" s="28" t="s">
        <v>688</v>
      </c>
      <c r="L140" s="28" t="s">
        <v>664</v>
      </c>
      <c r="M140" s="28" t="s">
        <v>688</v>
      </c>
      <c r="N140" s="29">
        <v>2.42</v>
      </c>
      <c r="O140" s="28" t="s">
        <v>664</v>
      </c>
      <c r="P140" s="28" t="s">
        <v>688</v>
      </c>
      <c r="Q140" s="29">
        <v>2.1</v>
      </c>
      <c r="R140" s="174" t="str">
        <f t="shared" si="25"/>
        <v>A</v>
      </c>
      <c r="S140" s="177">
        <f t="shared" si="26"/>
        <v>1</v>
      </c>
      <c r="T140" s="177">
        <f t="shared" si="27"/>
        <v>1</v>
      </c>
      <c r="U140" s="177">
        <f t="shared" si="28"/>
        <v>0</v>
      </c>
      <c r="V140" s="181" t="str">
        <f t="shared" si="29"/>
        <v>Burkholderia cenocepacia</v>
      </c>
      <c r="W140" s="181" t="str">
        <f t="shared" si="30"/>
        <v>Burkholderia cenocepacia</v>
      </c>
      <c r="X140" s="177">
        <f t="shared" si="31"/>
        <v>0</v>
      </c>
      <c r="Y140" s="177">
        <f t="shared" si="32"/>
        <v>0</v>
      </c>
      <c r="Z140" s="177">
        <f t="shared" si="33"/>
        <v>0</v>
      </c>
      <c r="AA140" s="177">
        <f t="shared" si="34"/>
        <v>0</v>
      </c>
    </row>
    <row r="141" spans="4:27" ht="15" customHeight="1" x14ac:dyDescent="0.25">
      <c r="D141" s="179">
        <v>0</v>
      </c>
      <c r="E141" s="172">
        <f t="shared" si="35"/>
        <v>0</v>
      </c>
      <c r="F141" s="28" t="s">
        <v>689</v>
      </c>
      <c r="G141" s="28" t="s">
        <v>333</v>
      </c>
      <c r="H141" s="28" t="s">
        <v>444</v>
      </c>
      <c r="I141" s="31" t="s">
        <v>690</v>
      </c>
      <c r="J141" s="28" t="s">
        <v>664</v>
      </c>
      <c r="K141" s="28" t="s">
        <v>691</v>
      </c>
      <c r="L141" s="28" t="s">
        <v>664</v>
      </c>
      <c r="M141" s="28" t="s">
        <v>675</v>
      </c>
      <c r="N141" s="29">
        <v>2.2599999999999998</v>
      </c>
      <c r="O141" s="28" t="s">
        <v>664</v>
      </c>
      <c r="P141" s="28" t="s">
        <v>688</v>
      </c>
      <c r="Q141" s="29">
        <v>2.1800000000000002</v>
      </c>
      <c r="R141" s="174" t="str">
        <f t="shared" si="25"/>
        <v>B</v>
      </c>
      <c r="S141" s="177">
        <f t="shared" si="26"/>
        <v>0</v>
      </c>
      <c r="T141" s="177">
        <f t="shared" si="27"/>
        <v>0</v>
      </c>
      <c r="U141" s="177">
        <f t="shared" si="28"/>
        <v>1</v>
      </c>
      <c r="V141" s="181" t="str">
        <f t="shared" si="29"/>
        <v>Burkholderia cepacia</v>
      </c>
      <c r="W141" s="181" t="str">
        <f t="shared" si="30"/>
        <v>Burkholderia cenocepacia</v>
      </c>
      <c r="X141" s="177">
        <f t="shared" si="31"/>
        <v>0</v>
      </c>
      <c r="Y141" s="177">
        <f t="shared" si="32"/>
        <v>0</v>
      </c>
      <c r="Z141" s="177">
        <f t="shared" si="33"/>
        <v>0</v>
      </c>
      <c r="AA141" s="177">
        <f t="shared" si="34"/>
        <v>0</v>
      </c>
    </row>
    <row r="142" spans="4:27" ht="15" customHeight="1" x14ac:dyDescent="0.25">
      <c r="D142" s="179">
        <v>0</v>
      </c>
      <c r="E142" s="172">
        <f t="shared" si="35"/>
        <v>0</v>
      </c>
      <c r="F142" s="28" t="s">
        <v>692</v>
      </c>
      <c r="G142" s="28" t="s">
        <v>667</v>
      </c>
      <c r="H142" s="28" t="s">
        <v>432</v>
      </c>
      <c r="I142" s="31" t="s">
        <v>693</v>
      </c>
      <c r="J142" s="28" t="s">
        <v>664</v>
      </c>
      <c r="K142" s="28" t="s">
        <v>670</v>
      </c>
      <c r="L142" s="28" t="s">
        <v>664</v>
      </c>
      <c r="M142" s="28" t="s">
        <v>670</v>
      </c>
      <c r="N142" s="29">
        <v>2.37</v>
      </c>
      <c r="O142" s="28" t="s">
        <v>664</v>
      </c>
      <c r="P142" s="28" t="s">
        <v>665</v>
      </c>
      <c r="Q142" s="29">
        <v>1.89</v>
      </c>
      <c r="R142" s="174" t="str">
        <f t="shared" si="25"/>
        <v>A</v>
      </c>
      <c r="S142" s="177">
        <f t="shared" si="26"/>
        <v>1</v>
      </c>
      <c r="T142" s="177">
        <f t="shared" si="27"/>
        <v>1</v>
      </c>
      <c r="U142" s="177">
        <f t="shared" si="28"/>
        <v>0</v>
      </c>
      <c r="V142" s="181" t="str">
        <f t="shared" si="29"/>
        <v>Burkholderia thailandensis</v>
      </c>
      <c r="W142" s="181" t="str">
        <f t="shared" si="30"/>
        <v>Burkholderia ambifaria</v>
      </c>
      <c r="X142" s="177">
        <f t="shared" si="31"/>
        <v>0</v>
      </c>
      <c r="Y142" s="177">
        <f t="shared" si="32"/>
        <v>0</v>
      </c>
      <c r="Z142" s="177">
        <f t="shared" si="33"/>
        <v>0</v>
      </c>
      <c r="AA142" s="177">
        <f t="shared" si="34"/>
        <v>0</v>
      </c>
    </row>
    <row r="143" spans="4:27" ht="15" customHeight="1" x14ac:dyDescent="0.25">
      <c r="D143" s="179">
        <v>1</v>
      </c>
      <c r="E143" s="172">
        <f t="shared" si="35"/>
        <v>0</v>
      </c>
      <c r="F143" s="28" t="s">
        <v>694</v>
      </c>
      <c r="G143" s="28" t="s">
        <v>646</v>
      </c>
      <c r="H143" s="28" t="s">
        <v>368</v>
      </c>
      <c r="I143" s="31">
        <v>42081</v>
      </c>
      <c r="J143" s="28" t="s">
        <v>680</v>
      </c>
      <c r="K143" s="28" t="s">
        <v>695</v>
      </c>
      <c r="L143" s="28" t="s">
        <v>1443</v>
      </c>
      <c r="M143" s="28" t="s">
        <v>1444</v>
      </c>
      <c r="N143" s="29">
        <v>1.22</v>
      </c>
      <c r="O143" s="28" t="s">
        <v>1445</v>
      </c>
      <c r="P143" s="28" t="s">
        <v>1446</v>
      </c>
      <c r="Q143" s="29">
        <v>1.21</v>
      </c>
      <c r="R143" s="174" t="str">
        <f t="shared" si="25"/>
        <v>B</v>
      </c>
      <c r="S143" s="177">
        <f t="shared" si="26"/>
        <v>0</v>
      </c>
      <c r="T143" s="177">
        <f t="shared" si="27"/>
        <v>0</v>
      </c>
      <c r="U143" s="177">
        <f t="shared" si="28"/>
        <v>1</v>
      </c>
      <c r="V143" s="181" t="str">
        <f t="shared" si="29"/>
        <v>Raoultella ornithinolytica</v>
      </c>
      <c r="W143" s="181" t="str">
        <f t="shared" si="30"/>
        <v>Pediococcus acidilactici</v>
      </c>
      <c r="X143" s="177">
        <f t="shared" si="31"/>
        <v>0</v>
      </c>
      <c r="Y143" s="177">
        <f t="shared" si="32"/>
        <v>0</v>
      </c>
      <c r="Z143" s="177">
        <f t="shared" si="33"/>
        <v>0</v>
      </c>
      <c r="AA143" s="177">
        <f t="shared" si="34"/>
        <v>0</v>
      </c>
    </row>
    <row r="144" spans="4:27" ht="15" customHeight="1" x14ac:dyDescent="0.25">
      <c r="D144" s="179">
        <v>0</v>
      </c>
      <c r="E144" s="172">
        <f t="shared" si="35"/>
        <v>0</v>
      </c>
      <c r="F144" s="28" t="s">
        <v>696</v>
      </c>
      <c r="G144" s="28" t="s">
        <v>697</v>
      </c>
      <c r="H144" s="28" t="s">
        <v>368</v>
      </c>
      <c r="I144" s="31">
        <v>42223</v>
      </c>
      <c r="J144" s="28" t="s">
        <v>698</v>
      </c>
      <c r="K144" s="28" t="s">
        <v>699</v>
      </c>
      <c r="L144" s="28" t="s">
        <v>698</v>
      </c>
      <c r="M144" s="28" t="s">
        <v>699</v>
      </c>
      <c r="N144" s="29">
        <v>2.57</v>
      </c>
      <c r="O144" s="28" t="s">
        <v>698</v>
      </c>
      <c r="P144" s="28" t="s">
        <v>699</v>
      </c>
      <c r="Q144" s="29">
        <v>2.4500000000000002</v>
      </c>
      <c r="R144" s="174" t="str">
        <f t="shared" si="25"/>
        <v>A</v>
      </c>
      <c r="S144" s="177">
        <f t="shared" si="26"/>
        <v>1</v>
      </c>
      <c r="T144" s="177">
        <f t="shared" si="27"/>
        <v>1</v>
      </c>
      <c r="U144" s="177">
        <f t="shared" si="28"/>
        <v>0</v>
      </c>
      <c r="V144" s="181" t="str">
        <f t="shared" si="29"/>
        <v>Aeromonas hydrophila</v>
      </c>
      <c r="W144" s="181" t="str">
        <f t="shared" si="30"/>
        <v>Aeromonas hydrophila</v>
      </c>
      <c r="X144" s="177">
        <f t="shared" si="31"/>
        <v>0</v>
      </c>
      <c r="Y144" s="177">
        <f t="shared" si="32"/>
        <v>0</v>
      </c>
      <c r="Z144" s="177">
        <f t="shared" si="33"/>
        <v>0</v>
      </c>
      <c r="AA144" s="177">
        <f t="shared" si="34"/>
        <v>0</v>
      </c>
    </row>
    <row r="145" spans="4:27" ht="15" customHeight="1" x14ac:dyDescent="0.25">
      <c r="D145" s="179">
        <v>1</v>
      </c>
      <c r="E145" s="172">
        <f t="shared" si="35"/>
        <v>0</v>
      </c>
      <c r="F145" s="28" t="s">
        <v>700</v>
      </c>
      <c r="G145" s="28" t="s">
        <v>382</v>
      </c>
      <c r="H145" s="28" t="s">
        <v>410</v>
      </c>
      <c r="I145" s="31" t="s">
        <v>701</v>
      </c>
      <c r="J145" s="28" t="s">
        <v>698</v>
      </c>
      <c r="K145" s="28" t="s">
        <v>702</v>
      </c>
      <c r="L145" s="28" t="s">
        <v>698</v>
      </c>
      <c r="M145" s="28" t="s">
        <v>702</v>
      </c>
      <c r="N145" s="29">
        <v>2.1</v>
      </c>
      <c r="O145" s="28" t="s">
        <v>698</v>
      </c>
      <c r="P145" s="28" t="s">
        <v>704</v>
      </c>
      <c r="Q145" s="29">
        <v>2.02</v>
      </c>
      <c r="R145" s="174" t="str">
        <f t="shared" si="25"/>
        <v>B</v>
      </c>
      <c r="S145" s="177">
        <f t="shared" si="26"/>
        <v>0</v>
      </c>
      <c r="T145" s="177">
        <f t="shared" si="27"/>
        <v>0</v>
      </c>
      <c r="U145" s="177">
        <f t="shared" si="28"/>
        <v>1</v>
      </c>
      <c r="V145" s="181" t="str">
        <f t="shared" si="29"/>
        <v>Aeromonas salmonicida</v>
      </c>
      <c r="W145" s="181" t="str">
        <f t="shared" si="30"/>
        <v>Aeromonas bestiarum</v>
      </c>
      <c r="X145" s="177">
        <f t="shared" si="31"/>
        <v>0</v>
      </c>
      <c r="Y145" s="177">
        <f t="shared" si="32"/>
        <v>0</v>
      </c>
      <c r="Z145" s="177">
        <f t="shared" si="33"/>
        <v>0</v>
      </c>
      <c r="AA145" s="177">
        <f t="shared" si="34"/>
        <v>0</v>
      </c>
    </row>
    <row r="146" spans="4:27" ht="15" customHeight="1" x14ac:dyDescent="0.25">
      <c r="D146" s="179">
        <v>1</v>
      </c>
      <c r="E146" s="172">
        <f t="shared" si="35"/>
        <v>0</v>
      </c>
      <c r="F146" s="28" t="s">
        <v>703</v>
      </c>
      <c r="G146" s="28" t="s">
        <v>382</v>
      </c>
      <c r="H146" s="28" t="s">
        <v>368</v>
      </c>
      <c r="I146" s="31">
        <v>42291</v>
      </c>
      <c r="J146" s="28" t="s">
        <v>698</v>
      </c>
      <c r="K146" s="28" t="s">
        <v>704</v>
      </c>
      <c r="L146" s="28" t="s">
        <v>698</v>
      </c>
      <c r="M146" s="28" t="s">
        <v>704</v>
      </c>
      <c r="N146" s="29">
        <v>2.34</v>
      </c>
      <c r="O146" s="28" t="s">
        <v>698</v>
      </c>
      <c r="P146" s="28" t="s">
        <v>709</v>
      </c>
      <c r="Q146" s="29">
        <v>2.15</v>
      </c>
      <c r="R146" s="174" t="str">
        <f t="shared" si="25"/>
        <v>B</v>
      </c>
      <c r="S146" s="177">
        <f t="shared" si="26"/>
        <v>0</v>
      </c>
      <c r="T146" s="177">
        <f t="shared" si="27"/>
        <v>0</v>
      </c>
      <c r="U146" s="177">
        <f t="shared" si="28"/>
        <v>1</v>
      </c>
      <c r="V146" s="181" t="str">
        <f t="shared" si="29"/>
        <v>Aeromonas bestiarum</v>
      </c>
      <c r="W146" s="181" t="str">
        <f t="shared" si="30"/>
        <v>Aeromonas popoffii</v>
      </c>
      <c r="X146" s="177">
        <f t="shared" si="31"/>
        <v>0</v>
      </c>
      <c r="Y146" s="177">
        <f t="shared" si="32"/>
        <v>0</v>
      </c>
      <c r="Z146" s="177">
        <f t="shared" si="33"/>
        <v>0</v>
      </c>
      <c r="AA146" s="177">
        <f t="shared" si="34"/>
        <v>0</v>
      </c>
    </row>
    <row r="147" spans="4:27" ht="15" customHeight="1" x14ac:dyDescent="0.25">
      <c r="D147" s="179">
        <v>1</v>
      </c>
      <c r="E147" s="172">
        <f t="shared" si="35"/>
        <v>0</v>
      </c>
      <c r="F147" s="28" t="s">
        <v>705</v>
      </c>
      <c r="G147" s="28" t="s">
        <v>706</v>
      </c>
      <c r="H147" s="28" t="s">
        <v>368</v>
      </c>
      <c r="I147" s="31">
        <v>42123</v>
      </c>
      <c r="J147" s="28" t="s">
        <v>698</v>
      </c>
      <c r="K147" s="28" t="s">
        <v>707</v>
      </c>
      <c r="L147" s="28" t="s">
        <v>698</v>
      </c>
      <c r="M147" s="28" t="s">
        <v>707</v>
      </c>
      <c r="N147" s="29">
        <v>1.94</v>
      </c>
      <c r="O147" s="28" t="s">
        <v>698</v>
      </c>
      <c r="P147" s="28" t="s">
        <v>1447</v>
      </c>
      <c r="Q147" s="29">
        <v>1.91</v>
      </c>
      <c r="R147" s="174" t="str">
        <f t="shared" si="25"/>
        <v>B</v>
      </c>
      <c r="S147" s="177">
        <f t="shared" si="26"/>
        <v>0</v>
      </c>
      <c r="T147" s="177">
        <f t="shared" si="27"/>
        <v>0</v>
      </c>
      <c r="U147" s="177">
        <f t="shared" si="28"/>
        <v>1</v>
      </c>
      <c r="V147" s="181" t="str">
        <f t="shared" si="29"/>
        <v>Aeromonas veronii</v>
      </c>
      <c r="W147" s="181" t="str">
        <f t="shared" si="30"/>
        <v>Aeromonas enteropelogenes</v>
      </c>
      <c r="X147" s="177">
        <f t="shared" si="31"/>
        <v>0</v>
      </c>
      <c r="Y147" s="177">
        <f t="shared" si="32"/>
        <v>0</v>
      </c>
      <c r="Z147" s="177">
        <f t="shared" si="33"/>
        <v>0</v>
      </c>
      <c r="AA147" s="177">
        <f t="shared" si="34"/>
        <v>0</v>
      </c>
    </row>
    <row r="148" spans="4:27" ht="15" customHeight="1" x14ac:dyDescent="0.25">
      <c r="D148" s="179">
        <v>1</v>
      </c>
      <c r="E148" s="172">
        <f t="shared" si="35"/>
        <v>0</v>
      </c>
      <c r="F148" s="28" t="s">
        <v>708</v>
      </c>
      <c r="G148" s="28" t="s">
        <v>382</v>
      </c>
      <c r="H148" s="28" t="s">
        <v>368</v>
      </c>
      <c r="I148" s="31">
        <v>42116</v>
      </c>
      <c r="J148" s="28" t="s">
        <v>698</v>
      </c>
      <c r="K148" s="28" t="s">
        <v>709</v>
      </c>
      <c r="L148" s="28" t="s">
        <v>698</v>
      </c>
      <c r="M148" s="28" t="s">
        <v>709</v>
      </c>
      <c r="N148" s="29">
        <v>2.11</v>
      </c>
      <c r="O148" s="28" t="s">
        <v>698</v>
      </c>
      <c r="P148" s="28" t="s">
        <v>704</v>
      </c>
      <c r="Q148" s="29">
        <v>2.0499999999999998</v>
      </c>
      <c r="R148" s="174" t="str">
        <f t="shared" si="25"/>
        <v>B</v>
      </c>
      <c r="S148" s="177">
        <f t="shared" si="26"/>
        <v>0</v>
      </c>
      <c r="T148" s="177">
        <f t="shared" si="27"/>
        <v>0</v>
      </c>
      <c r="U148" s="177">
        <f t="shared" si="28"/>
        <v>1</v>
      </c>
      <c r="V148" s="181" t="str">
        <f t="shared" si="29"/>
        <v>Aeromonas popoffii</v>
      </c>
      <c r="W148" s="181" t="str">
        <f t="shared" si="30"/>
        <v>Aeromonas bestiarum</v>
      </c>
      <c r="X148" s="177">
        <f t="shared" si="31"/>
        <v>0</v>
      </c>
      <c r="Y148" s="177">
        <f t="shared" si="32"/>
        <v>0</v>
      </c>
      <c r="Z148" s="177">
        <f t="shared" si="33"/>
        <v>0</v>
      </c>
      <c r="AA148" s="177">
        <f t="shared" si="34"/>
        <v>0</v>
      </c>
    </row>
    <row r="149" spans="4:27" ht="15" customHeight="1" x14ac:dyDescent="0.25">
      <c r="D149" s="179">
        <v>1</v>
      </c>
      <c r="E149" s="172">
        <f t="shared" si="35"/>
        <v>0</v>
      </c>
      <c r="F149" s="28" t="s">
        <v>710</v>
      </c>
      <c r="G149" s="28" t="s">
        <v>382</v>
      </c>
      <c r="H149" s="28" t="s">
        <v>410</v>
      </c>
      <c r="I149" s="31" t="s">
        <v>711</v>
      </c>
      <c r="J149" s="28" t="s">
        <v>698</v>
      </c>
      <c r="K149" s="28" t="s">
        <v>702</v>
      </c>
      <c r="L149" s="28" t="s">
        <v>698</v>
      </c>
      <c r="M149" s="28" t="s">
        <v>704</v>
      </c>
      <c r="N149" s="29">
        <v>2.11</v>
      </c>
      <c r="O149" s="28" t="s">
        <v>698</v>
      </c>
      <c r="P149" s="28" t="s">
        <v>704</v>
      </c>
      <c r="Q149" s="29">
        <v>2.02</v>
      </c>
      <c r="R149" s="174" t="str">
        <f t="shared" si="25"/>
        <v>A</v>
      </c>
      <c r="S149" s="177">
        <f t="shared" si="26"/>
        <v>0</v>
      </c>
      <c r="T149" s="177">
        <f t="shared" si="27"/>
        <v>0</v>
      </c>
      <c r="U149" s="177">
        <f t="shared" si="28"/>
        <v>1</v>
      </c>
      <c r="V149" s="181" t="str">
        <f t="shared" si="29"/>
        <v>Aeromonas bestiarum</v>
      </c>
      <c r="W149" s="181" t="str">
        <f t="shared" si="30"/>
        <v>Aeromonas bestiarum</v>
      </c>
      <c r="X149" s="177">
        <f t="shared" si="31"/>
        <v>0</v>
      </c>
      <c r="Y149" s="177">
        <f t="shared" si="32"/>
        <v>0</v>
      </c>
      <c r="Z149" s="177">
        <f t="shared" si="33"/>
        <v>0</v>
      </c>
      <c r="AA149" s="177">
        <f t="shared" si="34"/>
        <v>0</v>
      </c>
    </row>
    <row r="150" spans="4:27" ht="15" customHeight="1" x14ac:dyDescent="0.25">
      <c r="D150" s="179">
        <v>1</v>
      </c>
      <c r="E150" s="172">
        <f t="shared" si="35"/>
        <v>0</v>
      </c>
      <c r="F150" s="28" t="s">
        <v>712</v>
      </c>
      <c r="G150" s="28" t="s">
        <v>713</v>
      </c>
      <c r="H150" s="28" t="s">
        <v>368</v>
      </c>
      <c r="I150" s="31">
        <v>42135</v>
      </c>
      <c r="J150" s="28" t="s">
        <v>714</v>
      </c>
      <c r="K150" s="28" t="s">
        <v>715</v>
      </c>
      <c r="L150" s="28" t="s">
        <v>714</v>
      </c>
      <c r="M150" s="28" t="s">
        <v>783</v>
      </c>
      <c r="N150" s="29">
        <v>1.97</v>
      </c>
      <c r="O150" s="28" t="s">
        <v>714</v>
      </c>
      <c r="P150" s="28" t="s">
        <v>1448</v>
      </c>
      <c r="Q150" s="29">
        <v>1.51</v>
      </c>
      <c r="R150" s="174" t="str">
        <f t="shared" si="25"/>
        <v>B</v>
      </c>
      <c r="S150" s="177">
        <f t="shared" si="26"/>
        <v>0</v>
      </c>
      <c r="T150" s="177">
        <f t="shared" si="27"/>
        <v>0</v>
      </c>
      <c r="U150" s="177">
        <f t="shared" si="28"/>
        <v>1</v>
      </c>
      <c r="V150" s="181" t="str">
        <f t="shared" si="29"/>
        <v>Moritella japonica</v>
      </c>
      <c r="W150" s="181" t="str">
        <f t="shared" si="30"/>
        <v>Moritella dasanensis</v>
      </c>
      <c r="X150" s="177">
        <f t="shared" si="31"/>
        <v>0</v>
      </c>
      <c r="Y150" s="177">
        <f t="shared" si="32"/>
        <v>0</v>
      </c>
      <c r="Z150" s="177">
        <f t="shared" si="33"/>
        <v>0</v>
      </c>
      <c r="AA150" s="177">
        <f t="shared" si="34"/>
        <v>0</v>
      </c>
    </row>
    <row r="151" spans="4:27" ht="15" customHeight="1" x14ac:dyDescent="0.25">
      <c r="D151" s="179">
        <v>1</v>
      </c>
      <c r="E151" s="172">
        <f t="shared" si="35"/>
        <v>0</v>
      </c>
      <c r="F151" s="28" t="s">
        <v>716</v>
      </c>
      <c r="G151" s="28" t="s">
        <v>646</v>
      </c>
      <c r="H151" s="28" t="s">
        <v>334</v>
      </c>
      <c r="I151" s="31">
        <v>41562</v>
      </c>
      <c r="J151" s="28" t="s">
        <v>717</v>
      </c>
      <c r="K151" s="28" t="s">
        <v>718</v>
      </c>
      <c r="L151" s="28" t="s">
        <v>717</v>
      </c>
      <c r="M151" s="28" t="s">
        <v>1449</v>
      </c>
      <c r="N151" s="29">
        <v>1.42</v>
      </c>
      <c r="O151" s="28" t="s">
        <v>717</v>
      </c>
      <c r="P151" s="28" t="s">
        <v>1450</v>
      </c>
      <c r="Q151" s="29">
        <v>1.41</v>
      </c>
      <c r="R151" s="174" t="str">
        <f t="shared" si="25"/>
        <v>B</v>
      </c>
      <c r="S151" s="177">
        <f t="shared" si="26"/>
        <v>0</v>
      </c>
      <c r="T151" s="177">
        <f t="shared" si="27"/>
        <v>0</v>
      </c>
      <c r="U151" s="177">
        <f t="shared" si="28"/>
        <v>1</v>
      </c>
      <c r="V151" s="181" t="str">
        <f t="shared" si="29"/>
        <v>Shewanella baltica</v>
      </c>
      <c r="W151" s="181" t="str">
        <f t="shared" si="30"/>
        <v>Shewanella profunda</v>
      </c>
      <c r="X151" s="177">
        <f t="shared" si="31"/>
        <v>0</v>
      </c>
      <c r="Y151" s="177">
        <f t="shared" si="32"/>
        <v>0</v>
      </c>
      <c r="Z151" s="177">
        <f t="shared" si="33"/>
        <v>0</v>
      </c>
      <c r="AA151" s="177">
        <f t="shared" si="34"/>
        <v>0</v>
      </c>
    </row>
    <row r="152" spans="4:27" ht="15" customHeight="1" x14ac:dyDescent="0.25">
      <c r="D152" s="179">
        <v>1</v>
      </c>
      <c r="E152" s="172">
        <f t="shared" si="35"/>
        <v>0</v>
      </c>
      <c r="F152" s="28" t="s">
        <v>719</v>
      </c>
      <c r="G152" s="28" t="s">
        <v>359</v>
      </c>
      <c r="H152" s="28" t="s">
        <v>368</v>
      </c>
      <c r="I152" s="31">
        <v>42291</v>
      </c>
      <c r="J152" s="28" t="s">
        <v>720</v>
      </c>
      <c r="K152" s="28" t="s">
        <v>721</v>
      </c>
      <c r="L152" s="28" t="s">
        <v>1451</v>
      </c>
      <c r="M152" s="28" t="s">
        <v>1452</v>
      </c>
      <c r="N152" s="29">
        <v>1.41</v>
      </c>
      <c r="O152" s="28" t="s">
        <v>1451</v>
      </c>
      <c r="P152" s="28" t="s">
        <v>1452</v>
      </c>
      <c r="Q152" s="29">
        <v>1.4</v>
      </c>
      <c r="R152" s="174" t="str">
        <f t="shared" si="25"/>
        <v>B</v>
      </c>
      <c r="S152" s="177">
        <f t="shared" si="26"/>
        <v>0</v>
      </c>
      <c r="T152" s="177">
        <f t="shared" si="27"/>
        <v>0</v>
      </c>
      <c r="U152" s="177">
        <f t="shared" si="28"/>
        <v>1</v>
      </c>
      <c r="V152" s="181" t="str">
        <f t="shared" si="29"/>
        <v>Chelonobacter oris</v>
      </c>
      <c r="W152" s="181" t="str">
        <f t="shared" si="30"/>
        <v>Chelonobacter oris</v>
      </c>
      <c r="X152" s="177">
        <f t="shared" si="31"/>
        <v>0</v>
      </c>
      <c r="Y152" s="177">
        <f t="shared" si="32"/>
        <v>0</v>
      </c>
      <c r="Z152" s="177">
        <f t="shared" si="33"/>
        <v>0</v>
      </c>
      <c r="AA152" s="177">
        <f t="shared" si="34"/>
        <v>0</v>
      </c>
    </row>
    <row r="153" spans="4:27" ht="15" customHeight="1" x14ac:dyDescent="0.25">
      <c r="D153" s="179">
        <v>1</v>
      </c>
      <c r="E153" s="172">
        <f t="shared" si="35"/>
        <v>0</v>
      </c>
      <c r="F153" s="28" t="s">
        <v>723</v>
      </c>
      <c r="G153" s="28" t="s">
        <v>359</v>
      </c>
      <c r="H153" s="28" t="s">
        <v>410</v>
      </c>
      <c r="I153" s="31">
        <v>42291</v>
      </c>
      <c r="J153" s="28" t="s">
        <v>724</v>
      </c>
      <c r="K153" s="28" t="s">
        <v>725</v>
      </c>
      <c r="L153" s="28" t="s">
        <v>724</v>
      </c>
      <c r="M153" s="28" t="s">
        <v>725</v>
      </c>
      <c r="N153" s="29">
        <v>2.37</v>
      </c>
      <c r="O153" s="28" t="s">
        <v>724</v>
      </c>
      <c r="P153" s="28" t="s">
        <v>726</v>
      </c>
      <c r="Q153" s="29">
        <v>2.36</v>
      </c>
      <c r="R153" s="174" t="str">
        <f t="shared" si="25"/>
        <v>B</v>
      </c>
      <c r="S153" s="177">
        <f t="shared" si="26"/>
        <v>0</v>
      </c>
      <c r="T153" s="177">
        <f t="shared" si="27"/>
        <v>0</v>
      </c>
      <c r="U153" s="177">
        <f t="shared" si="28"/>
        <v>1</v>
      </c>
      <c r="V153" s="181" t="str">
        <f t="shared" si="29"/>
        <v>Actinobacillus lignieresii</v>
      </c>
      <c r="W153" s="181" t="str">
        <f t="shared" si="30"/>
        <v>Actinobacillus pleuropneumoniae</v>
      </c>
      <c r="X153" s="177">
        <f t="shared" si="31"/>
        <v>0</v>
      </c>
      <c r="Y153" s="177">
        <f t="shared" si="32"/>
        <v>0</v>
      </c>
      <c r="Z153" s="177">
        <f t="shared" si="33"/>
        <v>0</v>
      </c>
      <c r="AA153" s="177">
        <f t="shared" si="34"/>
        <v>0</v>
      </c>
    </row>
    <row r="154" spans="4:27" ht="15" customHeight="1" x14ac:dyDescent="0.25">
      <c r="D154" s="179">
        <v>1</v>
      </c>
      <c r="E154" s="172">
        <f t="shared" si="35"/>
        <v>1</v>
      </c>
      <c r="F154" s="28" t="s">
        <v>727</v>
      </c>
      <c r="G154" s="28" t="s">
        <v>359</v>
      </c>
      <c r="H154" s="28" t="s">
        <v>334</v>
      </c>
      <c r="I154" s="31">
        <v>41310</v>
      </c>
      <c r="J154" s="28" t="s">
        <v>728</v>
      </c>
      <c r="K154" s="28" t="s">
        <v>729</v>
      </c>
      <c r="L154" s="28" t="s">
        <v>728</v>
      </c>
      <c r="M154" s="28" t="s">
        <v>729</v>
      </c>
      <c r="N154" s="29">
        <v>2.36</v>
      </c>
      <c r="O154" s="28" t="s">
        <v>728</v>
      </c>
      <c r="P154" s="28" t="s">
        <v>729</v>
      </c>
      <c r="Q154" s="29">
        <v>2.33</v>
      </c>
      <c r="R154" s="174" t="str">
        <f t="shared" si="25"/>
        <v>A</v>
      </c>
      <c r="S154" s="177">
        <f t="shared" si="26"/>
        <v>1</v>
      </c>
      <c r="T154" s="177">
        <f t="shared" si="27"/>
        <v>1</v>
      </c>
      <c r="U154" s="177">
        <f t="shared" si="28"/>
        <v>0</v>
      </c>
      <c r="V154" s="181" t="str">
        <f t="shared" si="29"/>
        <v>Bibersteinia trehalosi</v>
      </c>
      <c r="W154" s="181" t="str">
        <f t="shared" si="30"/>
        <v>Bibersteinia trehalosi</v>
      </c>
      <c r="X154" s="177">
        <f t="shared" si="31"/>
        <v>0</v>
      </c>
      <c r="Y154" s="177">
        <f t="shared" si="32"/>
        <v>0</v>
      </c>
      <c r="Z154" s="177">
        <f t="shared" si="33"/>
        <v>0</v>
      </c>
      <c r="AA154" s="177">
        <f t="shared" si="34"/>
        <v>0</v>
      </c>
    </row>
    <row r="155" spans="4:27" ht="15" customHeight="1" x14ac:dyDescent="0.25">
      <c r="D155" s="179">
        <v>1</v>
      </c>
      <c r="E155" s="172">
        <f t="shared" si="35"/>
        <v>1</v>
      </c>
      <c r="F155" s="28" t="s">
        <v>730</v>
      </c>
      <c r="G155" s="28" t="s">
        <v>359</v>
      </c>
      <c r="H155" s="28" t="s">
        <v>410</v>
      </c>
      <c r="I155" s="31">
        <v>42326</v>
      </c>
      <c r="J155" s="28" t="s">
        <v>731</v>
      </c>
      <c r="K155" s="28" t="s">
        <v>732</v>
      </c>
      <c r="L155" s="28" t="s">
        <v>731</v>
      </c>
      <c r="M155" s="28" t="s">
        <v>732</v>
      </c>
      <c r="N155" s="29">
        <v>2.2200000000000002</v>
      </c>
      <c r="O155" s="28" t="s">
        <v>731</v>
      </c>
      <c r="P155" s="28" t="s">
        <v>735</v>
      </c>
      <c r="Q155" s="29">
        <v>1.76</v>
      </c>
      <c r="R155" s="174" t="str">
        <f t="shared" si="25"/>
        <v>A</v>
      </c>
      <c r="S155" s="177">
        <f t="shared" si="26"/>
        <v>1</v>
      </c>
      <c r="T155" s="177">
        <f t="shared" si="27"/>
        <v>1</v>
      </c>
      <c r="U155" s="177">
        <f t="shared" si="28"/>
        <v>0</v>
      </c>
      <c r="V155" s="181" t="str">
        <f t="shared" si="29"/>
        <v>Mannheimia caviae</v>
      </c>
      <c r="W155" s="181" t="str">
        <f t="shared" si="30"/>
        <v>Mannheimia haemolytica</v>
      </c>
      <c r="X155" s="177">
        <f t="shared" si="31"/>
        <v>0</v>
      </c>
      <c r="Y155" s="177">
        <f t="shared" si="32"/>
        <v>0</v>
      </c>
      <c r="Z155" s="177">
        <f t="shared" si="33"/>
        <v>0</v>
      </c>
      <c r="AA155" s="177">
        <f t="shared" si="34"/>
        <v>0</v>
      </c>
    </row>
    <row r="156" spans="4:27" ht="15" customHeight="1" x14ac:dyDescent="0.25">
      <c r="D156" s="179">
        <v>1</v>
      </c>
      <c r="E156" s="172">
        <f t="shared" si="35"/>
        <v>1</v>
      </c>
      <c r="F156" s="28" t="s">
        <v>733</v>
      </c>
      <c r="G156" s="28" t="s">
        <v>734</v>
      </c>
      <c r="H156" s="28" t="s">
        <v>334</v>
      </c>
      <c r="I156" s="31">
        <v>41464</v>
      </c>
      <c r="J156" s="28" t="s">
        <v>731</v>
      </c>
      <c r="K156" s="28" t="s">
        <v>735</v>
      </c>
      <c r="L156" s="28" t="s">
        <v>731</v>
      </c>
      <c r="M156" s="28" t="s">
        <v>735</v>
      </c>
      <c r="N156" s="29">
        <v>2.4900000000000002</v>
      </c>
      <c r="O156" s="28" t="s">
        <v>731</v>
      </c>
      <c r="P156" s="28" t="s">
        <v>735</v>
      </c>
      <c r="Q156" s="29">
        <v>2.29</v>
      </c>
      <c r="R156" s="174" t="str">
        <f t="shared" si="25"/>
        <v>A</v>
      </c>
      <c r="S156" s="177">
        <f t="shared" si="26"/>
        <v>1</v>
      </c>
      <c r="T156" s="177">
        <f t="shared" si="27"/>
        <v>1</v>
      </c>
      <c r="U156" s="177">
        <f t="shared" si="28"/>
        <v>0</v>
      </c>
      <c r="V156" s="181" t="str">
        <f t="shared" si="29"/>
        <v>Mannheimia haemolytica</v>
      </c>
      <c r="W156" s="181" t="str">
        <f t="shared" si="30"/>
        <v>Mannheimia haemolytica</v>
      </c>
      <c r="X156" s="177">
        <f t="shared" si="31"/>
        <v>0</v>
      </c>
      <c r="Y156" s="177">
        <f t="shared" si="32"/>
        <v>0</v>
      </c>
      <c r="Z156" s="177">
        <f t="shared" si="33"/>
        <v>0</v>
      </c>
      <c r="AA156" s="177">
        <f t="shared" si="34"/>
        <v>0</v>
      </c>
    </row>
    <row r="157" spans="4:27" ht="15" customHeight="1" x14ac:dyDescent="0.25">
      <c r="D157" s="179">
        <v>1</v>
      </c>
      <c r="E157" s="172">
        <f t="shared" si="35"/>
        <v>1</v>
      </c>
      <c r="F157" s="28" t="s">
        <v>736</v>
      </c>
      <c r="G157" s="28" t="s">
        <v>359</v>
      </c>
      <c r="H157" s="28" t="s">
        <v>410</v>
      </c>
      <c r="I157" s="31">
        <v>42291</v>
      </c>
      <c r="J157" s="28" t="s">
        <v>737</v>
      </c>
      <c r="K157" s="28" t="s">
        <v>738</v>
      </c>
      <c r="L157" s="28" t="s">
        <v>737</v>
      </c>
      <c r="M157" s="28" t="s">
        <v>738</v>
      </c>
      <c r="N157" s="29">
        <v>2.19</v>
      </c>
      <c r="O157" s="28" t="s">
        <v>1453</v>
      </c>
      <c r="P157" s="28" t="s">
        <v>1454</v>
      </c>
      <c r="Q157" s="29">
        <v>1.65</v>
      </c>
      <c r="R157" s="174" t="str">
        <f t="shared" si="25"/>
        <v>A</v>
      </c>
      <c r="S157" s="177">
        <f t="shared" si="26"/>
        <v>1</v>
      </c>
      <c r="T157" s="177">
        <f t="shared" si="27"/>
        <v>1</v>
      </c>
      <c r="U157" s="177">
        <f t="shared" si="28"/>
        <v>0</v>
      </c>
      <c r="V157" s="181" t="str">
        <f t="shared" si="29"/>
        <v>Necropsobacter rosorum</v>
      </c>
      <c r="W157" s="181" t="str">
        <f t="shared" si="30"/>
        <v>Aggregatibacter actinomycetemcomitans</v>
      </c>
      <c r="X157" s="177">
        <f t="shared" si="31"/>
        <v>0</v>
      </c>
      <c r="Y157" s="177">
        <f t="shared" si="32"/>
        <v>0</v>
      </c>
      <c r="Z157" s="177">
        <f t="shared" si="33"/>
        <v>0</v>
      </c>
      <c r="AA157" s="177">
        <f t="shared" si="34"/>
        <v>0</v>
      </c>
    </row>
    <row r="158" spans="4:27" ht="15" customHeight="1" x14ac:dyDescent="0.25">
      <c r="D158" s="179">
        <v>1</v>
      </c>
      <c r="E158" s="172">
        <f t="shared" si="35"/>
        <v>1</v>
      </c>
      <c r="F158" s="28" t="s">
        <v>739</v>
      </c>
      <c r="G158" s="28" t="s">
        <v>740</v>
      </c>
      <c r="H158" s="28" t="s">
        <v>334</v>
      </c>
      <c r="I158" s="31">
        <v>42430</v>
      </c>
      <c r="J158" s="28" t="s">
        <v>722</v>
      </c>
      <c r="K158" s="28" t="s">
        <v>741</v>
      </c>
      <c r="L158" s="28" t="s">
        <v>722</v>
      </c>
      <c r="M158" s="28" t="s">
        <v>741</v>
      </c>
      <c r="N158" s="29">
        <v>2.35</v>
      </c>
      <c r="O158" s="28" t="s">
        <v>722</v>
      </c>
      <c r="P158" s="28" t="s">
        <v>741</v>
      </c>
      <c r="Q158" s="29">
        <v>2.2599999999999998</v>
      </c>
      <c r="R158" s="174" t="str">
        <f t="shared" si="25"/>
        <v>A</v>
      </c>
      <c r="S158" s="177">
        <f t="shared" si="26"/>
        <v>1</v>
      </c>
      <c r="T158" s="177">
        <f t="shared" si="27"/>
        <v>1</v>
      </c>
      <c r="U158" s="177">
        <f t="shared" si="28"/>
        <v>0</v>
      </c>
      <c r="V158" s="181" t="str">
        <f t="shared" si="29"/>
        <v>Pasteurella multocida</v>
      </c>
      <c r="W158" s="181" t="str">
        <f t="shared" si="30"/>
        <v>Pasteurella multocida</v>
      </c>
      <c r="X158" s="177">
        <f t="shared" si="31"/>
        <v>0</v>
      </c>
      <c r="Y158" s="177">
        <f t="shared" si="32"/>
        <v>0</v>
      </c>
      <c r="Z158" s="177">
        <f t="shared" si="33"/>
        <v>0</v>
      </c>
      <c r="AA158" s="177">
        <f t="shared" si="34"/>
        <v>0</v>
      </c>
    </row>
    <row r="159" spans="4:27" ht="15" customHeight="1" x14ac:dyDescent="0.25">
      <c r="D159" s="179">
        <v>1</v>
      </c>
      <c r="E159" s="172">
        <f t="shared" si="35"/>
        <v>1</v>
      </c>
      <c r="F159" s="28" t="s">
        <v>742</v>
      </c>
      <c r="G159" s="28" t="s">
        <v>743</v>
      </c>
      <c r="H159" s="28" t="s">
        <v>334</v>
      </c>
      <c r="I159" s="31">
        <v>42430</v>
      </c>
      <c r="J159" s="28" t="s">
        <v>722</v>
      </c>
      <c r="K159" s="28" t="s">
        <v>741</v>
      </c>
      <c r="L159" s="28" t="s">
        <v>722</v>
      </c>
      <c r="M159" s="28" t="s">
        <v>741</v>
      </c>
      <c r="N159" s="29">
        <v>2.39</v>
      </c>
      <c r="O159" s="28" t="s">
        <v>722</v>
      </c>
      <c r="P159" s="28" t="s">
        <v>741</v>
      </c>
      <c r="Q159" s="29">
        <v>2.37</v>
      </c>
      <c r="R159" s="174" t="str">
        <f t="shared" si="25"/>
        <v>A</v>
      </c>
      <c r="S159" s="177">
        <f t="shared" si="26"/>
        <v>1</v>
      </c>
      <c r="T159" s="177">
        <f t="shared" si="27"/>
        <v>1</v>
      </c>
      <c r="U159" s="177">
        <f t="shared" si="28"/>
        <v>0</v>
      </c>
      <c r="V159" s="181" t="str">
        <f t="shared" si="29"/>
        <v>Pasteurella multocida</v>
      </c>
      <c r="W159" s="181" t="str">
        <f t="shared" si="30"/>
        <v>Pasteurella multocida</v>
      </c>
      <c r="X159" s="177">
        <f t="shared" si="31"/>
        <v>0</v>
      </c>
      <c r="Y159" s="177">
        <f t="shared" si="32"/>
        <v>0</v>
      </c>
      <c r="Z159" s="177">
        <f t="shared" si="33"/>
        <v>0</v>
      </c>
      <c r="AA159" s="177">
        <f t="shared" si="34"/>
        <v>0</v>
      </c>
    </row>
    <row r="160" spans="4:27" ht="15" customHeight="1" x14ac:dyDescent="0.25">
      <c r="D160" s="179">
        <v>1</v>
      </c>
      <c r="E160" s="172">
        <f t="shared" si="35"/>
        <v>0</v>
      </c>
      <c r="F160" s="28" t="s">
        <v>744</v>
      </c>
      <c r="G160" s="28" t="s">
        <v>359</v>
      </c>
      <c r="H160" s="28" t="s">
        <v>368</v>
      </c>
      <c r="I160" s="31">
        <v>43942</v>
      </c>
      <c r="J160" s="28" t="s">
        <v>720</v>
      </c>
      <c r="K160" s="28" t="s">
        <v>745</v>
      </c>
      <c r="L160" s="28" t="s">
        <v>724</v>
      </c>
      <c r="M160" s="28" t="s">
        <v>749</v>
      </c>
      <c r="N160" s="29">
        <v>1.99</v>
      </c>
      <c r="O160" s="28" t="s">
        <v>724</v>
      </c>
      <c r="P160" s="28" t="s">
        <v>749</v>
      </c>
      <c r="Q160" s="29">
        <v>1.93</v>
      </c>
      <c r="R160" s="174" t="str">
        <f t="shared" si="25"/>
        <v>B</v>
      </c>
      <c r="S160" s="177">
        <f t="shared" si="26"/>
        <v>0</v>
      </c>
      <c r="T160" s="177">
        <f t="shared" si="27"/>
        <v>0</v>
      </c>
      <c r="U160" s="177">
        <f t="shared" si="28"/>
        <v>1</v>
      </c>
      <c r="V160" s="181" t="str">
        <f t="shared" si="29"/>
        <v>Actinobacillus rossii</v>
      </c>
      <c r="W160" s="181" t="str">
        <f t="shared" si="30"/>
        <v>Actinobacillus rossii</v>
      </c>
      <c r="X160" s="177">
        <f t="shared" si="31"/>
        <v>0</v>
      </c>
      <c r="Y160" s="177">
        <f t="shared" si="32"/>
        <v>0</v>
      </c>
      <c r="Z160" s="177">
        <f t="shared" si="33"/>
        <v>0</v>
      </c>
      <c r="AA160" s="177">
        <f t="shared" si="34"/>
        <v>0</v>
      </c>
    </row>
    <row r="161" spans="4:27" ht="15" customHeight="1" x14ac:dyDescent="0.25">
      <c r="D161" s="179">
        <v>1</v>
      </c>
      <c r="E161" s="172">
        <f t="shared" si="35"/>
        <v>0</v>
      </c>
      <c r="F161" s="28" t="s">
        <v>746</v>
      </c>
      <c r="G161" s="28" t="s">
        <v>359</v>
      </c>
      <c r="H161" s="28" t="s">
        <v>410</v>
      </c>
      <c r="I161" s="31">
        <v>42291</v>
      </c>
      <c r="J161" s="28" t="s">
        <v>724</v>
      </c>
      <c r="K161" s="28" t="s">
        <v>747</v>
      </c>
      <c r="L161" s="28" t="s">
        <v>724</v>
      </c>
      <c r="M161" s="28" t="s">
        <v>747</v>
      </c>
      <c r="N161" s="29">
        <v>2.34</v>
      </c>
      <c r="O161" s="28" t="s">
        <v>724</v>
      </c>
      <c r="P161" s="28" t="s">
        <v>569</v>
      </c>
      <c r="Q161" s="29">
        <v>2.23</v>
      </c>
      <c r="R161" s="174" t="str">
        <f t="shared" si="25"/>
        <v>B</v>
      </c>
      <c r="S161" s="177">
        <f t="shared" si="26"/>
        <v>0</v>
      </c>
      <c r="T161" s="177">
        <f t="shared" si="27"/>
        <v>0</v>
      </c>
      <c r="U161" s="177">
        <f t="shared" si="28"/>
        <v>1</v>
      </c>
      <c r="V161" s="181" t="str">
        <f t="shared" si="29"/>
        <v>Actinobacillus equuli</v>
      </c>
      <c r="W161" s="181" t="str">
        <f t="shared" si="30"/>
        <v>Actinobacillus suis</v>
      </c>
      <c r="X161" s="177">
        <f t="shared" si="31"/>
        <v>0</v>
      </c>
      <c r="Y161" s="177">
        <f t="shared" si="32"/>
        <v>0</v>
      </c>
      <c r="Z161" s="177">
        <f t="shared" si="33"/>
        <v>0</v>
      </c>
      <c r="AA161" s="177">
        <f t="shared" si="34"/>
        <v>0</v>
      </c>
    </row>
    <row r="162" spans="4:27" ht="15" customHeight="1" x14ac:dyDescent="0.25">
      <c r="D162" s="179">
        <v>1</v>
      </c>
      <c r="E162" s="172">
        <f t="shared" si="35"/>
        <v>1</v>
      </c>
      <c r="F162" s="28" t="s">
        <v>748</v>
      </c>
      <c r="G162" s="28" t="s">
        <v>359</v>
      </c>
      <c r="H162" s="28" t="s">
        <v>368</v>
      </c>
      <c r="I162" s="31">
        <v>42291</v>
      </c>
      <c r="J162" s="28" t="s">
        <v>724</v>
      </c>
      <c r="K162" s="28" t="s">
        <v>749</v>
      </c>
      <c r="L162" s="28" t="s">
        <v>724</v>
      </c>
      <c r="M162" s="28" t="s">
        <v>749</v>
      </c>
      <c r="N162" s="29">
        <v>2.25</v>
      </c>
      <c r="O162" s="28" t="s">
        <v>724</v>
      </c>
      <c r="P162" s="28" t="s">
        <v>749</v>
      </c>
      <c r="Q162" s="29">
        <v>2.25</v>
      </c>
      <c r="R162" s="174" t="str">
        <f t="shared" si="25"/>
        <v>A</v>
      </c>
      <c r="S162" s="177">
        <f t="shared" si="26"/>
        <v>1</v>
      </c>
      <c r="T162" s="177">
        <f t="shared" si="27"/>
        <v>1</v>
      </c>
      <c r="U162" s="177">
        <f t="shared" si="28"/>
        <v>0</v>
      </c>
      <c r="V162" s="181" t="str">
        <f t="shared" si="29"/>
        <v>Actinobacillus rossii</v>
      </c>
      <c r="W162" s="181" t="str">
        <f t="shared" si="30"/>
        <v>Actinobacillus rossii</v>
      </c>
      <c r="X162" s="177">
        <f t="shared" si="31"/>
        <v>0</v>
      </c>
      <c r="Y162" s="177">
        <f t="shared" si="32"/>
        <v>0</v>
      </c>
      <c r="Z162" s="177">
        <f t="shared" si="33"/>
        <v>0</v>
      </c>
      <c r="AA162" s="177">
        <f t="shared" si="34"/>
        <v>0</v>
      </c>
    </row>
    <row r="163" spans="4:27" ht="15" customHeight="1" x14ac:dyDescent="0.25">
      <c r="D163" s="179">
        <v>1</v>
      </c>
      <c r="E163" s="172">
        <f t="shared" si="35"/>
        <v>0</v>
      </c>
      <c r="F163" s="28" t="s">
        <v>750</v>
      </c>
      <c r="G163" s="28" t="s">
        <v>646</v>
      </c>
      <c r="H163" s="28" t="s">
        <v>410</v>
      </c>
      <c r="I163" s="31">
        <v>44756</v>
      </c>
      <c r="J163" s="28" t="s">
        <v>751</v>
      </c>
      <c r="K163" s="28" t="s">
        <v>752</v>
      </c>
      <c r="L163" s="28" t="s">
        <v>724</v>
      </c>
      <c r="M163" s="28" t="s">
        <v>1455</v>
      </c>
      <c r="N163" s="29">
        <v>1.59</v>
      </c>
      <c r="O163" s="28" t="s">
        <v>724</v>
      </c>
      <c r="P163" s="28" t="s">
        <v>749</v>
      </c>
      <c r="Q163" s="29">
        <v>1.56</v>
      </c>
      <c r="R163" s="174" t="str">
        <f t="shared" si="25"/>
        <v>B</v>
      </c>
      <c r="S163" s="177">
        <f t="shared" si="26"/>
        <v>0</v>
      </c>
      <c r="T163" s="177">
        <f t="shared" si="27"/>
        <v>0</v>
      </c>
      <c r="U163" s="177">
        <f t="shared" si="28"/>
        <v>1</v>
      </c>
      <c r="V163" s="181" t="str">
        <f t="shared" si="29"/>
        <v>Actinobacillus succinogenes</v>
      </c>
      <c r="W163" s="181" t="str">
        <f t="shared" si="30"/>
        <v>Actinobacillus rossii</v>
      </c>
      <c r="X163" s="177">
        <f t="shared" si="31"/>
        <v>0</v>
      </c>
      <c r="Y163" s="177">
        <f t="shared" si="32"/>
        <v>0</v>
      </c>
      <c r="Z163" s="177">
        <f t="shared" si="33"/>
        <v>0</v>
      </c>
      <c r="AA163" s="177">
        <f t="shared" si="34"/>
        <v>0</v>
      </c>
    </row>
    <row r="164" spans="4:27" ht="15" customHeight="1" x14ac:dyDescent="0.25">
      <c r="D164" s="179">
        <v>1</v>
      </c>
      <c r="E164" s="172">
        <f t="shared" si="35"/>
        <v>1</v>
      </c>
      <c r="F164" s="28" t="s">
        <v>753</v>
      </c>
      <c r="G164" s="28" t="s">
        <v>359</v>
      </c>
      <c r="H164" s="28" t="s">
        <v>368</v>
      </c>
      <c r="I164" s="31">
        <v>42291</v>
      </c>
      <c r="J164" s="28" t="s">
        <v>754</v>
      </c>
      <c r="K164" s="28" t="s">
        <v>755</v>
      </c>
      <c r="L164" s="28" t="s">
        <v>754</v>
      </c>
      <c r="M164" s="28" t="s">
        <v>755</v>
      </c>
      <c r="N164" s="29">
        <v>2.2599999999999998</v>
      </c>
      <c r="O164" s="28" t="s">
        <v>754</v>
      </c>
      <c r="P164" s="28" t="s">
        <v>755</v>
      </c>
      <c r="Q164" s="29">
        <v>2.25</v>
      </c>
      <c r="R164" s="174" t="str">
        <f t="shared" si="25"/>
        <v>A</v>
      </c>
      <c r="S164" s="177">
        <f t="shared" si="26"/>
        <v>1</v>
      </c>
      <c r="T164" s="177">
        <f t="shared" si="27"/>
        <v>1</v>
      </c>
      <c r="U164" s="177">
        <f t="shared" si="28"/>
        <v>0</v>
      </c>
      <c r="V164" s="181" t="str">
        <f t="shared" si="29"/>
        <v>Frederiksenia canicola</v>
      </c>
      <c r="W164" s="181" t="str">
        <f t="shared" si="30"/>
        <v>Frederiksenia canicola</v>
      </c>
      <c r="X164" s="177">
        <f t="shared" si="31"/>
        <v>0</v>
      </c>
      <c r="Y164" s="177">
        <f t="shared" si="32"/>
        <v>0</v>
      </c>
      <c r="Z164" s="177">
        <f t="shared" si="33"/>
        <v>0</v>
      </c>
      <c r="AA164" s="177">
        <f t="shared" si="34"/>
        <v>0</v>
      </c>
    </row>
    <row r="165" spans="4:27" ht="15" customHeight="1" x14ac:dyDescent="0.25">
      <c r="D165" s="179">
        <v>1</v>
      </c>
      <c r="E165" s="172">
        <f t="shared" si="35"/>
        <v>0</v>
      </c>
      <c r="F165" s="28" t="s">
        <v>756</v>
      </c>
      <c r="G165" s="28" t="s">
        <v>757</v>
      </c>
      <c r="H165" s="28" t="s">
        <v>334</v>
      </c>
      <c r="I165" s="31">
        <v>41464</v>
      </c>
      <c r="J165" s="28" t="s">
        <v>731</v>
      </c>
      <c r="K165" s="28" t="s">
        <v>758</v>
      </c>
      <c r="L165" s="28" t="s">
        <v>731</v>
      </c>
      <c r="M165" s="28" t="s">
        <v>735</v>
      </c>
      <c r="N165" s="29">
        <v>2.3199999999999998</v>
      </c>
      <c r="O165" s="28" t="s">
        <v>731</v>
      </c>
      <c r="P165" s="28" t="s">
        <v>735</v>
      </c>
      <c r="Q165" s="29">
        <v>2.31</v>
      </c>
      <c r="R165" s="174" t="str">
        <f t="shared" si="25"/>
        <v>A</v>
      </c>
      <c r="S165" s="177">
        <f t="shared" si="26"/>
        <v>0</v>
      </c>
      <c r="T165" s="177">
        <f t="shared" si="27"/>
        <v>0</v>
      </c>
      <c r="U165" s="177">
        <f t="shared" si="28"/>
        <v>1</v>
      </c>
      <c r="V165" s="181" t="str">
        <f t="shared" si="29"/>
        <v>Mannheimia haemolytica</v>
      </c>
      <c r="W165" s="181" t="str">
        <f t="shared" si="30"/>
        <v>Mannheimia haemolytica</v>
      </c>
      <c r="X165" s="177">
        <f t="shared" si="31"/>
        <v>0</v>
      </c>
      <c r="Y165" s="177">
        <f t="shared" si="32"/>
        <v>0</v>
      </c>
      <c r="Z165" s="177">
        <f t="shared" si="33"/>
        <v>0</v>
      </c>
      <c r="AA165" s="177">
        <f t="shared" si="34"/>
        <v>0</v>
      </c>
    </row>
    <row r="166" spans="4:27" ht="15" customHeight="1" x14ac:dyDescent="0.25">
      <c r="D166" s="179">
        <v>1</v>
      </c>
      <c r="E166" s="172">
        <f t="shared" si="35"/>
        <v>0</v>
      </c>
      <c r="F166" s="28" t="s">
        <v>759</v>
      </c>
      <c r="G166" s="28" t="s">
        <v>359</v>
      </c>
      <c r="H166" s="28" t="s">
        <v>368</v>
      </c>
      <c r="I166" s="31">
        <v>44637</v>
      </c>
      <c r="J166" s="28" t="s">
        <v>731</v>
      </c>
      <c r="K166" s="28" t="s">
        <v>760</v>
      </c>
      <c r="L166" s="28" t="s">
        <v>731</v>
      </c>
      <c r="M166" s="28" t="s">
        <v>732</v>
      </c>
      <c r="N166" s="29">
        <v>1.33</v>
      </c>
      <c r="O166" s="28" t="s">
        <v>1456</v>
      </c>
      <c r="P166" s="28" t="s">
        <v>1457</v>
      </c>
      <c r="Q166" s="29">
        <v>1.3</v>
      </c>
      <c r="R166" s="174" t="str">
        <f t="shared" si="25"/>
        <v>B</v>
      </c>
      <c r="S166" s="177">
        <f t="shared" si="26"/>
        <v>0</v>
      </c>
      <c r="T166" s="177">
        <f t="shared" si="27"/>
        <v>0</v>
      </c>
      <c r="U166" s="177">
        <f t="shared" si="28"/>
        <v>1</v>
      </c>
      <c r="V166" s="181" t="str">
        <f t="shared" si="29"/>
        <v>Mannheimia caviae</v>
      </c>
      <c r="W166" s="181" t="str">
        <f t="shared" si="30"/>
        <v>Glaesserella parasuis</v>
      </c>
      <c r="X166" s="177">
        <f t="shared" si="31"/>
        <v>0</v>
      </c>
      <c r="Y166" s="177">
        <f t="shared" si="32"/>
        <v>0</v>
      </c>
      <c r="Z166" s="177">
        <f t="shared" si="33"/>
        <v>0</v>
      </c>
      <c r="AA166" s="177">
        <f t="shared" si="34"/>
        <v>0</v>
      </c>
    </row>
    <row r="167" spans="4:27" ht="15" customHeight="1" x14ac:dyDescent="0.25">
      <c r="D167" s="179">
        <v>1</v>
      </c>
      <c r="E167" s="172">
        <f t="shared" si="35"/>
        <v>0</v>
      </c>
      <c r="F167" s="28" t="s">
        <v>761</v>
      </c>
      <c r="G167" s="28" t="s">
        <v>359</v>
      </c>
      <c r="H167" s="28" t="s">
        <v>368</v>
      </c>
      <c r="I167" s="31">
        <v>43860</v>
      </c>
      <c r="J167" s="28" t="s">
        <v>762</v>
      </c>
      <c r="K167" s="28" t="s">
        <v>763</v>
      </c>
      <c r="L167" s="28" t="s">
        <v>731</v>
      </c>
      <c r="M167" s="28" t="s">
        <v>732</v>
      </c>
      <c r="N167" s="29">
        <v>1.49</v>
      </c>
      <c r="O167" s="28" t="s">
        <v>1456</v>
      </c>
      <c r="P167" s="28" t="s">
        <v>1457</v>
      </c>
      <c r="Q167" s="29">
        <v>1.4</v>
      </c>
      <c r="R167" s="174" t="str">
        <f t="shared" si="25"/>
        <v>B</v>
      </c>
      <c r="S167" s="177">
        <f t="shared" si="26"/>
        <v>0</v>
      </c>
      <c r="T167" s="177">
        <f t="shared" si="27"/>
        <v>0</v>
      </c>
      <c r="U167" s="177">
        <f t="shared" si="28"/>
        <v>1</v>
      </c>
      <c r="V167" s="181" t="str">
        <f t="shared" si="29"/>
        <v>Mannheimia caviae</v>
      </c>
      <c r="W167" s="181" t="str">
        <f t="shared" si="30"/>
        <v>Glaesserella parasuis</v>
      </c>
      <c r="X167" s="177">
        <f t="shared" si="31"/>
        <v>0</v>
      </c>
      <c r="Y167" s="177">
        <f t="shared" si="32"/>
        <v>0</v>
      </c>
      <c r="Z167" s="177">
        <f t="shared" si="33"/>
        <v>0</v>
      </c>
      <c r="AA167" s="177">
        <f t="shared" si="34"/>
        <v>0</v>
      </c>
    </row>
    <row r="168" spans="4:27" ht="15" customHeight="1" x14ac:dyDescent="0.25">
      <c r="D168" s="179">
        <v>1</v>
      </c>
      <c r="E168" s="172">
        <f t="shared" si="35"/>
        <v>1</v>
      </c>
      <c r="F168" s="28" t="s">
        <v>764</v>
      </c>
      <c r="G168" s="28" t="s">
        <v>600</v>
      </c>
      <c r="H168" s="28" t="s">
        <v>410</v>
      </c>
      <c r="I168" s="31">
        <v>43657</v>
      </c>
      <c r="J168" s="28" t="s">
        <v>722</v>
      </c>
      <c r="K168" s="28" t="s">
        <v>741</v>
      </c>
      <c r="L168" s="28" t="s">
        <v>722</v>
      </c>
      <c r="M168" s="28" t="s">
        <v>741</v>
      </c>
      <c r="N168" s="29">
        <v>2.4</v>
      </c>
      <c r="O168" s="28" t="s">
        <v>722</v>
      </c>
      <c r="P168" s="28" t="s">
        <v>741</v>
      </c>
      <c r="Q168" s="29">
        <v>2.38</v>
      </c>
      <c r="R168" s="174" t="str">
        <f t="shared" si="25"/>
        <v>A</v>
      </c>
      <c r="S168" s="177">
        <f t="shared" si="26"/>
        <v>1</v>
      </c>
      <c r="T168" s="177">
        <f t="shared" si="27"/>
        <v>1</v>
      </c>
      <c r="U168" s="177">
        <f t="shared" si="28"/>
        <v>0</v>
      </c>
      <c r="V168" s="181" t="str">
        <f t="shared" si="29"/>
        <v>Pasteurella multocida</v>
      </c>
      <c r="W168" s="181" t="str">
        <f t="shared" si="30"/>
        <v>Pasteurella multocida</v>
      </c>
      <c r="X168" s="177">
        <f t="shared" si="31"/>
        <v>0</v>
      </c>
      <c r="Y168" s="177">
        <f t="shared" si="32"/>
        <v>0</v>
      </c>
      <c r="Z168" s="177">
        <f t="shared" si="33"/>
        <v>0</v>
      </c>
      <c r="AA168" s="177">
        <f t="shared" si="34"/>
        <v>0</v>
      </c>
    </row>
    <row r="169" spans="4:27" ht="15" customHeight="1" x14ac:dyDescent="0.25">
      <c r="D169" s="179">
        <v>1</v>
      </c>
      <c r="E169" s="172">
        <f t="shared" si="35"/>
        <v>1</v>
      </c>
      <c r="F169" s="28" t="s">
        <v>765</v>
      </c>
      <c r="G169" s="28" t="s">
        <v>766</v>
      </c>
      <c r="H169" s="28" t="s">
        <v>410</v>
      </c>
      <c r="I169" s="31">
        <v>43027</v>
      </c>
      <c r="J169" s="28" t="s">
        <v>722</v>
      </c>
      <c r="K169" s="28" t="s">
        <v>741</v>
      </c>
      <c r="L169" s="28" t="s">
        <v>722</v>
      </c>
      <c r="M169" s="28" t="s">
        <v>741</v>
      </c>
      <c r="N169" s="29">
        <v>2.17</v>
      </c>
      <c r="O169" s="28" t="s">
        <v>722</v>
      </c>
      <c r="P169" s="28" t="s">
        <v>741</v>
      </c>
      <c r="Q169" s="29">
        <v>1.96</v>
      </c>
      <c r="R169" s="174" t="str">
        <f t="shared" si="25"/>
        <v>A</v>
      </c>
      <c r="S169" s="177">
        <f t="shared" si="26"/>
        <v>1</v>
      </c>
      <c r="T169" s="177">
        <f t="shared" si="27"/>
        <v>1</v>
      </c>
      <c r="U169" s="177">
        <f t="shared" si="28"/>
        <v>0</v>
      </c>
      <c r="V169" s="181" t="str">
        <f t="shared" si="29"/>
        <v>Pasteurella multocida</v>
      </c>
      <c r="W169" s="181" t="str">
        <f t="shared" si="30"/>
        <v>Pasteurella multocida</v>
      </c>
      <c r="X169" s="177">
        <f t="shared" si="31"/>
        <v>0</v>
      </c>
      <c r="Y169" s="177">
        <f t="shared" si="32"/>
        <v>0</v>
      </c>
      <c r="Z169" s="177">
        <f t="shared" si="33"/>
        <v>0</v>
      </c>
      <c r="AA169" s="177">
        <f t="shared" si="34"/>
        <v>0</v>
      </c>
    </row>
    <row r="170" spans="4:27" ht="15" customHeight="1" x14ac:dyDescent="0.25">
      <c r="D170" s="179">
        <v>1</v>
      </c>
      <c r="E170" s="172">
        <f t="shared" si="35"/>
        <v>0</v>
      </c>
      <c r="F170" s="28" t="s">
        <v>750</v>
      </c>
      <c r="G170" s="28" t="s">
        <v>646</v>
      </c>
      <c r="H170" s="28" t="s">
        <v>410</v>
      </c>
      <c r="I170" s="31">
        <v>44756</v>
      </c>
      <c r="J170" s="28" t="s">
        <v>751</v>
      </c>
      <c r="K170" s="28" t="s">
        <v>752</v>
      </c>
      <c r="L170" s="28" t="s">
        <v>724</v>
      </c>
      <c r="M170" s="28" t="s">
        <v>1455</v>
      </c>
      <c r="N170" s="29">
        <v>1.38</v>
      </c>
      <c r="O170" s="28" t="s">
        <v>722</v>
      </c>
      <c r="P170" s="28" t="s">
        <v>741</v>
      </c>
      <c r="Q170" s="29">
        <v>1.36</v>
      </c>
      <c r="R170" s="174" t="str">
        <f t="shared" si="25"/>
        <v>B</v>
      </c>
      <c r="S170" s="177">
        <f t="shared" si="26"/>
        <v>0</v>
      </c>
      <c r="T170" s="177">
        <f t="shared" si="27"/>
        <v>0</v>
      </c>
      <c r="U170" s="177">
        <f t="shared" si="28"/>
        <v>1</v>
      </c>
      <c r="V170" s="181" t="str">
        <f t="shared" si="29"/>
        <v>Actinobacillus succinogenes</v>
      </c>
      <c r="W170" s="181" t="str">
        <f t="shared" si="30"/>
        <v>Pasteurella multocida</v>
      </c>
      <c r="X170" s="177">
        <f t="shared" si="31"/>
        <v>0</v>
      </c>
      <c r="Y170" s="177">
        <f t="shared" si="32"/>
        <v>0</v>
      </c>
      <c r="Z170" s="177">
        <f t="shared" si="33"/>
        <v>0</v>
      </c>
      <c r="AA170" s="177">
        <f t="shared" si="34"/>
        <v>0</v>
      </c>
    </row>
    <row r="171" spans="4:27" ht="15" customHeight="1" x14ac:dyDescent="0.25">
      <c r="D171" s="179">
        <v>1</v>
      </c>
      <c r="E171" s="172">
        <f t="shared" si="35"/>
        <v>0</v>
      </c>
      <c r="F171" s="28" t="s">
        <v>767</v>
      </c>
      <c r="G171" s="28" t="s">
        <v>541</v>
      </c>
      <c r="H171" s="28" t="s">
        <v>368</v>
      </c>
      <c r="I171" s="31">
        <v>43747</v>
      </c>
      <c r="J171" s="28" t="s">
        <v>751</v>
      </c>
      <c r="K171" s="28" t="s">
        <v>768</v>
      </c>
      <c r="L171" s="28" t="s">
        <v>769</v>
      </c>
      <c r="M171" s="28" t="s">
        <v>538</v>
      </c>
      <c r="N171" s="29">
        <v>1.65</v>
      </c>
      <c r="O171" s="28" t="s">
        <v>769</v>
      </c>
      <c r="P171" s="28" t="s">
        <v>538</v>
      </c>
      <c r="Q171" s="29">
        <v>1.61</v>
      </c>
      <c r="R171" s="174" t="str">
        <f t="shared" si="25"/>
        <v>B</v>
      </c>
      <c r="S171" s="177">
        <f t="shared" si="26"/>
        <v>0</v>
      </c>
      <c r="T171" s="177">
        <f t="shared" si="27"/>
        <v>0</v>
      </c>
      <c r="U171" s="177">
        <f t="shared" si="28"/>
        <v>1</v>
      </c>
      <c r="V171" s="181" t="str">
        <f t="shared" si="29"/>
        <v>Haemophilus haemolyticus</v>
      </c>
      <c r="W171" s="181" t="str">
        <f t="shared" si="30"/>
        <v>Haemophilus haemolyticus</v>
      </c>
      <c r="X171" s="177">
        <f t="shared" si="31"/>
        <v>0</v>
      </c>
      <c r="Y171" s="177">
        <f t="shared" si="32"/>
        <v>0</v>
      </c>
      <c r="Z171" s="177">
        <f t="shared" si="33"/>
        <v>0</v>
      </c>
      <c r="AA171" s="177">
        <f t="shared" si="34"/>
        <v>0</v>
      </c>
    </row>
    <row r="172" spans="4:27" ht="15" customHeight="1" x14ac:dyDescent="0.25">
      <c r="D172" s="179">
        <v>0</v>
      </c>
      <c r="E172" s="172">
        <f t="shared" si="35"/>
        <v>0</v>
      </c>
      <c r="F172" s="28" t="s">
        <v>770</v>
      </c>
      <c r="G172" s="28" t="s">
        <v>382</v>
      </c>
      <c r="H172" s="28" t="s">
        <v>444</v>
      </c>
      <c r="I172" s="31" t="s">
        <v>771</v>
      </c>
      <c r="J172" s="28" t="s">
        <v>772</v>
      </c>
      <c r="K172" s="28" t="s">
        <v>773</v>
      </c>
      <c r="L172" s="28" t="s">
        <v>772</v>
      </c>
      <c r="M172" s="28" t="s">
        <v>773</v>
      </c>
      <c r="N172" s="29">
        <v>2.67</v>
      </c>
      <c r="O172" s="28" t="s">
        <v>772</v>
      </c>
      <c r="P172" s="28" t="s">
        <v>773</v>
      </c>
      <c r="Q172" s="29">
        <v>2.5</v>
      </c>
      <c r="R172" s="174" t="str">
        <f t="shared" si="25"/>
        <v>A</v>
      </c>
      <c r="S172" s="177">
        <f t="shared" si="26"/>
        <v>1</v>
      </c>
      <c r="T172" s="177">
        <f t="shared" si="27"/>
        <v>1</v>
      </c>
      <c r="U172" s="177">
        <f t="shared" si="28"/>
        <v>0</v>
      </c>
      <c r="V172" s="181" t="str">
        <f t="shared" si="29"/>
        <v>Acinetobacter baumannii</v>
      </c>
      <c r="W172" s="181" t="str">
        <f t="shared" si="30"/>
        <v>Acinetobacter baumannii</v>
      </c>
      <c r="X172" s="177">
        <f t="shared" si="31"/>
        <v>0</v>
      </c>
      <c r="Y172" s="177">
        <f t="shared" si="32"/>
        <v>0</v>
      </c>
      <c r="Z172" s="177">
        <f t="shared" si="33"/>
        <v>0</v>
      </c>
      <c r="AA172" s="177">
        <f t="shared" si="34"/>
        <v>0</v>
      </c>
    </row>
    <row r="173" spans="4:27" ht="15" customHeight="1" x14ac:dyDescent="0.25">
      <c r="D173" s="179">
        <v>1</v>
      </c>
      <c r="E173" s="172">
        <f t="shared" si="35"/>
        <v>1</v>
      </c>
      <c r="F173" s="28" t="s">
        <v>774</v>
      </c>
      <c r="G173" s="28" t="s">
        <v>646</v>
      </c>
      <c r="H173" s="28" t="s">
        <v>334</v>
      </c>
      <c r="I173" s="31">
        <v>41535</v>
      </c>
      <c r="J173" s="28" t="s">
        <v>772</v>
      </c>
      <c r="K173" s="28" t="s">
        <v>775</v>
      </c>
      <c r="L173" s="28" t="s">
        <v>772</v>
      </c>
      <c r="M173" s="28" t="s">
        <v>775</v>
      </c>
      <c r="N173" s="29">
        <v>2.08</v>
      </c>
      <c r="O173" s="28" t="s">
        <v>772</v>
      </c>
      <c r="P173" s="28" t="s">
        <v>775</v>
      </c>
      <c r="Q173" s="29">
        <v>2.0699999999999998</v>
      </c>
      <c r="R173" s="174" t="str">
        <f t="shared" si="25"/>
        <v>A</v>
      </c>
      <c r="S173" s="177">
        <f t="shared" si="26"/>
        <v>1</v>
      </c>
      <c r="T173" s="177">
        <f t="shared" si="27"/>
        <v>1</v>
      </c>
      <c r="U173" s="177">
        <f t="shared" si="28"/>
        <v>0</v>
      </c>
      <c r="V173" s="181" t="str">
        <f t="shared" si="29"/>
        <v>Acinetobacter pseudolwoffii</v>
      </c>
      <c r="W173" s="181" t="str">
        <f t="shared" si="30"/>
        <v>Acinetobacter pseudolwoffii</v>
      </c>
      <c r="X173" s="177">
        <f t="shared" si="31"/>
        <v>0</v>
      </c>
      <c r="Y173" s="177">
        <f t="shared" si="32"/>
        <v>0</v>
      </c>
      <c r="Z173" s="177">
        <f t="shared" si="33"/>
        <v>0</v>
      </c>
      <c r="AA173" s="177">
        <f t="shared" si="34"/>
        <v>0</v>
      </c>
    </row>
    <row r="174" spans="4:27" ht="15" customHeight="1" x14ac:dyDescent="0.25">
      <c r="D174" s="179">
        <v>1</v>
      </c>
      <c r="E174" s="172">
        <f t="shared" si="35"/>
        <v>0</v>
      </c>
      <c r="F174" s="28" t="s">
        <v>776</v>
      </c>
      <c r="G174" s="28" t="s">
        <v>359</v>
      </c>
      <c r="H174" s="28" t="s">
        <v>410</v>
      </c>
      <c r="I174" s="31">
        <v>44642</v>
      </c>
      <c r="J174" s="28" t="s">
        <v>777</v>
      </c>
      <c r="K174" s="28" t="s">
        <v>778</v>
      </c>
      <c r="L174" s="28" t="s">
        <v>777</v>
      </c>
      <c r="M174" s="28" t="s">
        <v>779</v>
      </c>
      <c r="N174" s="29">
        <v>1.63</v>
      </c>
      <c r="O174" s="28" t="s">
        <v>777</v>
      </c>
      <c r="P174" s="28" t="s">
        <v>779</v>
      </c>
      <c r="Q174" s="29">
        <v>1.51</v>
      </c>
      <c r="R174" s="174" t="str">
        <f t="shared" si="25"/>
        <v>B</v>
      </c>
      <c r="S174" s="177">
        <f t="shared" si="26"/>
        <v>0</v>
      </c>
      <c r="T174" s="177">
        <f t="shared" si="27"/>
        <v>0</v>
      </c>
      <c r="U174" s="177">
        <f t="shared" si="28"/>
        <v>1</v>
      </c>
      <c r="V174" s="181" t="str">
        <f t="shared" si="29"/>
        <v>Moraxella catarrhalis</v>
      </c>
      <c r="W174" s="181" t="str">
        <f t="shared" si="30"/>
        <v>Moraxella catarrhalis</v>
      </c>
      <c r="X174" s="177">
        <f t="shared" si="31"/>
        <v>0</v>
      </c>
      <c r="Y174" s="177">
        <f t="shared" si="32"/>
        <v>0</v>
      </c>
      <c r="Z174" s="177">
        <f t="shared" si="33"/>
        <v>0</v>
      </c>
      <c r="AA174" s="177">
        <f t="shared" si="34"/>
        <v>0</v>
      </c>
    </row>
    <row r="175" spans="4:27" ht="15" customHeight="1" x14ac:dyDescent="0.25">
      <c r="D175" s="179">
        <v>1</v>
      </c>
      <c r="E175" s="172">
        <f t="shared" si="35"/>
        <v>0</v>
      </c>
      <c r="F175" s="28" t="s">
        <v>780</v>
      </c>
      <c r="G175" s="28" t="s">
        <v>781</v>
      </c>
      <c r="H175" s="28" t="s">
        <v>368</v>
      </c>
      <c r="I175" s="31">
        <v>43368</v>
      </c>
      <c r="J175" s="28" t="s">
        <v>632</v>
      </c>
      <c r="K175" s="28" t="s">
        <v>782</v>
      </c>
      <c r="L175" s="28" t="s">
        <v>632</v>
      </c>
      <c r="M175" s="28" t="s">
        <v>783</v>
      </c>
      <c r="N175" s="29">
        <v>1.59</v>
      </c>
      <c r="O175" s="28" t="s">
        <v>632</v>
      </c>
      <c r="P175" s="28" t="s">
        <v>1458</v>
      </c>
      <c r="Q175" s="29">
        <v>1.57</v>
      </c>
      <c r="R175" s="174" t="str">
        <f t="shared" si="25"/>
        <v>B</v>
      </c>
      <c r="S175" s="177">
        <f t="shared" si="26"/>
        <v>0</v>
      </c>
      <c r="T175" s="177">
        <f t="shared" si="27"/>
        <v>0</v>
      </c>
      <c r="U175" s="177">
        <f t="shared" si="28"/>
        <v>1</v>
      </c>
      <c r="V175" s="181" t="str">
        <f t="shared" si="29"/>
        <v>Pseudomonas japonica</v>
      </c>
      <c r="W175" s="181" t="str">
        <f t="shared" si="30"/>
        <v>Pseudomonas graminis</v>
      </c>
      <c r="X175" s="177">
        <f t="shared" si="31"/>
        <v>0</v>
      </c>
      <c r="Y175" s="177">
        <f t="shared" si="32"/>
        <v>0</v>
      </c>
      <c r="Z175" s="177">
        <f t="shared" si="33"/>
        <v>0</v>
      </c>
      <c r="AA175" s="177">
        <f t="shared" si="34"/>
        <v>0</v>
      </c>
    </row>
    <row r="176" spans="4:27" ht="15" customHeight="1" x14ac:dyDescent="0.25">
      <c r="D176" s="179">
        <v>1</v>
      </c>
      <c r="E176" s="172">
        <f t="shared" si="35"/>
        <v>0</v>
      </c>
      <c r="F176" s="28" t="s">
        <v>784</v>
      </c>
      <c r="G176" s="28" t="s">
        <v>541</v>
      </c>
      <c r="H176" s="28" t="s">
        <v>368</v>
      </c>
      <c r="I176" s="31">
        <v>43853</v>
      </c>
      <c r="J176" s="28" t="s">
        <v>632</v>
      </c>
      <c r="K176" s="28" t="s">
        <v>785</v>
      </c>
      <c r="L176" s="28" t="s">
        <v>632</v>
      </c>
      <c r="M176" s="28" t="s">
        <v>786</v>
      </c>
      <c r="N176" s="29">
        <v>2.06</v>
      </c>
      <c r="O176" s="28" t="s">
        <v>632</v>
      </c>
      <c r="P176" s="28" t="s">
        <v>1459</v>
      </c>
      <c r="Q176" s="29">
        <v>1.94</v>
      </c>
      <c r="R176" s="174" t="str">
        <f t="shared" si="25"/>
        <v>A</v>
      </c>
      <c r="S176" s="177">
        <f t="shared" si="26"/>
        <v>0</v>
      </c>
      <c r="T176" s="177">
        <f t="shared" si="27"/>
        <v>0</v>
      </c>
      <c r="U176" s="177">
        <f t="shared" si="28"/>
        <v>1</v>
      </c>
      <c r="V176" s="181" t="str">
        <f t="shared" si="29"/>
        <v>Pseudomonas koreensis</v>
      </c>
      <c r="W176" s="181" t="str">
        <f t="shared" si="30"/>
        <v>Pseudomonas rhodesiae</v>
      </c>
      <c r="X176" s="177">
        <f t="shared" si="31"/>
        <v>0</v>
      </c>
      <c r="Y176" s="177">
        <f t="shared" si="32"/>
        <v>0</v>
      </c>
      <c r="Z176" s="177">
        <f t="shared" si="33"/>
        <v>0</v>
      </c>
      <c r="AA176" s="177">
        <f t="shared" si="34"/>
        <v>0</v>
      </c>
    </row>
    <row r="177" spans="4:27" ht="15" customHeight="1" x14ac:dyDescent="0.25">
      <c r="D177" s="179">
        <v>1</v>
      </c>
      <c r="E177" s="172">
        <f t="shared" si="35"/>
        <v>1</v>
      </c>
      <c r="F177" s="28" t="s">
        <v>787</v>
      </c>
      <c r="G177" s="28" t="s">
        <v>646</v>
      </c>
      <c r="H177" s="28" t="s">
        <v>334</v>
      </c>
      <c r="I177" s="31">
        <v>41535</v>
      </c>
      <c r="J177" s="28" t="s">
        <v>772</v>
      </c>
      <c r="K177" s="28" t="s">
        <v>788</v>
      </c>
      <c r="L177" s="28" t="s">
        <v>772</v>
      </c>
      <c r="M177" s="28" t="s">
        <v>788</v>
      </c>
      <c r="N177" s="29">
        <v>2.4300000000000002</v>
      </c>
      <c r="O177" s="28" t="s">
        <v>772</v>
      </c>
      <c r="P177" s="28" t="s">
        <v>788</v>
      </c>
      <c r="Q177" s="29">
        <v>2.4300000000000002</v>
      </c>
      <c r="R177" s="174" t="str">
        <f t="shared" si="25"/>
        <v>A</v>
      </c>
      <c r="S177" s="177">
        <f t="shared" si="26"/>
        <v>1</v>
      </c>
      <c r="T177" s="177">
        <f t="shared" si="27"/>
        <v>1</v>
      </c>
      <c r="U177" s="177">
        <f t="shared" si="28"/>
        <v>0</v>
      </c>
      <c r="V177" s="181" t="str">
        <f t="shared" si="29"/>
        <v>Acinetobacter junii</v>
      </c>
      <c r="W177" s="181" t="str">
        <f t="shared" si="30"/>
        <v>Acinetobacter junii</v>
      </c>
      <c r="X177" s="177">
        <f t="shared" si="31"/>
        <v>0</v>
      </c>
      <c r="Y177" s="177">
        <f t="shared" si="32"/>
        <v>0</v>
      </c>
      <c r="Z177" s="177">
        <f t="shared" si="33"/>
        <v>0</v>
      </c>
      <c r="AA177" s="177">
        <f t="shared" si="34"/>
        <v>0</v>
      </c>
    </row>
    <row r="178" spans="4:27" ht="15" customHeight="1" x14ac:dyDescent="0.25">
      <c r="D178" s="179">
        <v>1</v>
      </c>
      <c r="E178" s="172">
        <f t="shared" si="35"/>
        <v>1</v>
      </c>
      <c r="F178" s="28" t="s">
        <v>789</v>
      </c>
      <c r="G178" s="28" t="s">
        <v>359</v>
      </c>
      <c r="H178" s="28" t="s">
        <v>410</v>
      </c>
      <c r="I178" s="31">
        <v>41528</v>
      </c>
      <c r="J178" s="28" t="s">
        <v>777</v>
      </c>
      <c r="K178" s="28" t="s">
        <v>790</v>
      </c>
      <c r="L178" s="28" t="s">
        <v>777</v>
      </c>
      <c r="M178" s="28" t="s">
        <v>790</v>
      </c>
      <c r="N178" s="29">
        <v>2.06</v>
      </c>
      <c r="O178" s="28" t="s">
        <v>777</v>
      </c>
      <c r="P178" s="28" t="s">
        <v>791</v>
      </c>
      <c r="Q178" s="29">
        <v>1.96</v>
      </c>
      <c r="R178" s="174" t="str">
        <f t="shared" si="25"/>
        <v>A</v>
      </c>
      <c r="S178" s="177">
        <f t="shared" si="26"/>
        <v>1</v>
      </c>
      <c r="T178" s="177">
        <f t="shared" si="27"/>
        <v>1</v>
      </c>
      <c r="U178" s="177">
        <f t="shared" si="28"/>
        <v>0</v>
      </c>
      <c r="V178" s="181" t="str">
        <f t="shared" si="29"/>
        <v>Moraxella bovoculi</v>
      </c>
      <c r="W178" s="181" t="str">
        <f t="shared" si="30"/>
        <v>Moraxella ovis</v>
      </c>
      <c r="X178" s="177">
        <f t="shared" si="31"/>
        <v>0</v>
      </c>
      <c r="Y178" s="177">
        <f t="shared" si="32"/>
        <v>0</v>
      </c>
      <c r="Z178" s="177">
        <f t="shared" si="33"/>
        <v>0</v>
      </c>
      <c r="AA178" s="177">
        <f t="shared" si="34"/>
        <v>0</v>
      </c>
    </row>
    <row r="179" spans="4:27" ht="15" customHeight="1" x14ac:dyDescent="0.25">
      <c r="D179" s="179">
        <v>0</v>
      </c>
      <c r="E179" s="172">
        <f t="shared" si="35"/>
        <v>0</v>
      </c>
      <c r="F179" s="28" t="s">
        <v>792</v>
      </c>
      <c r="G179" s="28" t="s">
        <v>333</v>
      </c>
      <c r="H179" s="28" t="s">
        <v>334</v>
      </c>
      <c r="I179" s="31">
        <v>43444</v>
      </c>
      <c r="J179" s="28" t="s">
        <v>632</v>
      </c>
      <c r="K179" s="28" t="s">
        <v>793</v>
      </c>
      <c r="L179" s="28" t="s">
        <v>632</v>
      </c>
      <c r="M179" s="28" t="s">
        <v>793</v>
      </c>
      <c r="N179" s="29">
        <v>2.31</v>
      </c>
      <c r="O179" s="28" t="s">
        <v>632</v>
      </c>
      <c r="P179" s="28" t="s">
        <v>793</v>
      </c>
      <c r="Q179" s="29">
        <v>2.31</v>
      </c>
      <c r="R179" s="174" t="str">
        <f t="shared" si="25"/>
        <v>A</v>
      </c>
      <c r="S179" s="177">
        <f t="shared" si="26"/>
        <v>1</v>
      </c>
      <c r="T179" s="177">
        <f t="shared" si="27"/>
        <v>1</v>
      </c>
      <c r="U179" s="177">
        <f t="shared" si="28"/>
        <v>0</v>
      </c>
      <c r="V179" s="181" t="str">
        <f t="shared" si="29"/>
        <v>Pseudomonas aeruginosa</v>
      </c>
      <c r="W179" s="181" t="str">
        <f t="shared" si="30"/>
        <v>Pseudomonas aeruginosa</v>
      </c>
      <c r="X179" s="177">
        <f t="shared" si="31"/>
        <v>0</v>
      </c>
      <c r="Y179" s="177">
        <f t="shared" si="32"/>
        <v>0</v>
      </c>
      <c r="Z179" s="177">
        <f t="shared" si="33"/>
        <v>0</v>
      </c>
      <c r="AA179" s="177">
        <f t="shared" si="34"/>
        <v>0</v>
      </c>
    </row>
    <row r="180" spans="4:27" ht="15" customHeight="1" x14ac:dyDescent="0.25">
      <c r="D180" s="179">
        <v>0</v>
      </c>
      <c r="E180" s="172">
        <f t="shared" si="35"/>
        <v>0</v>
      </c>
      <c r="F180" s="28" t="s">
        <v>794</v>
      </c>
      <c r="G180" s="28" t="s">
        <v>354</v>
      </c>
      <c r="H180" s="28" t="s">
        <v>334</v>
      </c>
      <c r="I180" s="31">
        <v>42410</v>
      </c>
      <c r="J180" s="28" t="s">
        <v>632</v>
      </c>
      <c r="K180" s="28" t="s">
        <v>793</v>
      </c>
      <c r="L180" s="28" t="s">
        <v>632</v>
      </c>
      <c r="M180" s="28" t="s">
        <v>793</v>
      </c>
      <c r="N180" s="29">
        <v>2.61</v>
      </c>
      <c r="O180" s="28" t="s">
        <v>632</v>
      </c>
      <c r="P180" s="28" t="s">
        <v>793</v>
      </c>
      <c r="Q180" s="29">
        <v>2.57</v>
      </c>
      <c r="R180" s="174" t="str">
        <f t="shared" si="25"/>
        <v>A</v>
      </c>
      <c r="S180" s="177">
        <f t="shared" si="26"/>
        <v>1</v>
      </c>
      <c r="T180" s="177">
        <f t="shared" si="27"/>
        <v>1</v>
      </c>
      <c r="U180" s="177">
        <f t="shared" si="28"/>
        <v>0</v>
      </c>
      <c r="V180" s="181" t="str">
        <f t="shared" si="29"/>
        <v>Pseudomonas aeruginosa</v>
      </c>
      <c r="W180" s="181" t="str">
        <f t="shared" si="30"/>
        <v>Pseudomonas aeruginosa</v>
      </c>
      <c r="X180" s="177">
        <f t="shared" si="31"/>
        <v>0</v>
      </c>
      <c r="Y180" s="177">
        <f t="shared" si="32"/>
        <v>0</v>
      </c>
      <c r="Z180" s="177">
        <f t="shared" si="33"/>
        <v>0</v>
      </c>
      <c r="AA180" s="177">
        <f t="shared" si="34"/>
        <v>0</v>
      </c>
    </row>
    <row r="181" spans="4:27" ht="15" customHeight="1" x14ac:dyDescent="0.25">
      <c r="D181" s="179">
        <v>1</v>
      </c>
      <c r="E181" s="172">
        <f t="shared" si="35"/>
        <v>1</v>
      </c>
      <c r="F181" s="28" t="s">
        <v>795</v>
      </c>
      <c r="G181" s="28" t="s">
        <v>796</v>
      </c>
      <c r="H181" s="28" t="s">
        <v>334</v>
      </c>
      <c r="I181" s="31">
        <v>42324</v>
      </c>
      <c r="J181" s="28" t="s">
        <v>632</v>
      </c>
      <c r="K181" s="28" t="s">
        <v>793</v>
      </c>
      <c r="L181" s="28" t="s">
        <v>632</v>
      </c>
      <c r="M181" s="28" t="s">
        <v>793</v>
      </c>
      <c r="N181" s="29">
        <v>2.46</v>
      </c>
      <c r="O181" s="28" t="s">
        <v>632</v>
      </c>
      <c r="P181" s="28" t="s">
        <v>793</v>
      </c>
      <c r="Q181" s="29">
        <v>2.4500000000000002</v>
      </c>
      <c r="R181" s="174" t="str">
        <f t="shared" si="25"/>
        <v>A</v>
      </c>
      <c r="S181" s="177">
        <f t="shared" si="26"/>
        <v>1</v>
      </c>
      <c r="T181" s="177">
        <f t="shared" si="27"/>
        <v>1</v>
      </c>
      <c r="U181" s="177">
        <f t="shared" si="28"/>
        <v>0</v>
      </c>
      <c r="V181" s="181" t="str">
        <f t="shared" si="29"/>
        <v>Pseudomonas aeruginosa</v>
      </c>
      <c r="W181" s="181" t="str">
        <f t="shared" si="30"/>
        <v>Pseudomonas aeruginosa</v>
      </c>
      <c r="X181" s="177">
        <f t="shared" si="31"/>
        <v>0</v>
      </c>
      <c r="Y181" s="177">
        <f t="shared" si="32"/>
        <v>0</v>
      </c>
      <c r="Z181" s="177">
        <f t="shared" si="33"/>
        <v>0</v>
      </c>
      <c r="AA181" s="177">
        <f t="shared" si="34"/>
        <v>0</v>
      </c>
    </row>
    <row r="182" spans="4:27" ht="15" customHeight="1" x14ac:dyDescent="0.25">
      <c r="D182" s="179">
        <v>1</v>
      </c>
      <c r="E182" s="172">
        <f t="shared" si="35"/>
        <v>0</v>
      </c>
      <c r="F182" s="28" t="s">
        <v>797</v>
      </c>
      <c r="G182" s="28" t="s">
        <v>798</v>
      </c>
      <c r="H182" s="28" t="s">
        <v>334</v>
      </c>
      <c r="I182" s="31">
        <v>42520</v>
      </c>
      <c r="J182" s="28" t="s">
        <v>799</v>
      </c>
      <c r="K182" s="28" t="s">
        <v>800</v>
      </c>
      <c r="L182" s="28" t="s">
        <v>1460</v>
      </c>
      <c r="M182" s="28" t="s">
        <v>1458</v>
      </c>
      <c r="N182" s="29">
        <v>1.4</v>
      </c>
      <c r="O182" s="28" t="s">
        <v>632</v>
      </c>
      <c r="P182" s="28" t="s">
        <v>1461</v>
      </c>
      <c r="Q182" s="29">
        <v>1.34</v>
      </c>
      <c r="R182" s="174" t="str">
        <f t="shared" si="25"/>
        <v>B</v>
      </c>
      <c r="S182" s="177">
        <f t="shared" si="26"/>
        <v>0</v>
      </c>
      <c r="T182" s="177">
        <f t="shared" si="27"/>
        <v>0</v>
      </c>
      <c r="U182" s="177">
        <f t="shared" si="28"/>
        <v>1</v>
      </c>
      <c r="V182" s="181" t="str">
        <f t="shared" si="29"/>
        <v>Lactobacillus graminis</v>
      </c>
      <c r="W182" s="181" t="str">
        <f t="shared" si="30"/>
        <v>Pseudomonas luteola</v>
      </c>
      <c r="X182" s="177">
        <f t="shared" si="31"/>
        <v>0</v>
      </c>
      <c r="Y182" s="177">
        <f t="shared" si="32"/>
        <v>0</v>
      </c>
      <c r="Z182" s="177">
        <f t="shared" si="33"/>
        <v>0</v>
      </c>
      <c r="AA182" s="177">
        <f t="shared" si="34"/>
        <v>0</v>
      </c>
    </row>
    <row r="183" spans="4:27" ht="15" customHeight="1" x14ac:dyDescent="0.25">
      <c r="D183" s="179">
        <v>1</v>
      </c>
      <c r="E183" s="172">
        <f t="shared" si="35"/>
        <v>0</v>
      </c>
      <c r="F183" s="28" t="s">
        <v>801</v>
      </c>
      <c r="G183" s="28" t="s">
        <v>802</v>
      </c>
      <c r="H183" s="28" t="s">
        <v>334</v>
      </c>
      <c r="I183" s="31">
        <v>41562</v>
      </c>
      <c r="J183" s="28" t="s">
        <v>799</v>
      </c>
      <c r="K183" s="28" t="s">
        <v>800</v>
      </c>
      <c r="L183" s="28" t="s">
        <v>1462</v>
      </c>
      <c r="M183" s="28" t="s">
        <v>1463</v>
      </c>
      <c r="N183" s="29">
        <v>1.31</v>
      </c>
      <c r="O183" s="28" t="s">
        <v>1460</v>
      </c>
      <c r="P183" s="28" t="s">
        <v>1464</v>
      </c>
      <c r="Q183" s="29">
        <v>1.3</v>
      </c>
      <c r="R183" s="174" t="str">
        <f t="shared" si="25"/>
        <v>B</v>
      </c>
      <c r="S183" s="177">
        <f t="shared" si="26"/>
        <v>0</v>
      </c>
      <c r="T183" s="177">
        <f t="shared" si="27"/>
        <v>0</v>
      </c>
      <c r="U183" s="177">
        <f t="shared" si="28"/>
        <v>1</v>
      </c>
      <c r="V183" s="181" t="str">
        <f t="shared" si="29"/>
        <v>Lactococcus piscium</v>
      </c>
      <c r="W183" s="181" t="str">
        <f t="shared" si="30"/>
        <v>Lactobacillus plantarum</v>
      </c>
      <c r="X183" s="177">
        <f t="shared" si="31"/>
        <v>0</v>
      </c>
      <c r="Y183" s="177">
        <f t="shared" si="32"/>
        <v>0</v>
      </c>
      <c r="Z183" s="177">
        <f t="shared" si="33"/>
        <v>0</v>
      </c>
      <c r="AA183" s="177">
        <f t="shared" si="34"/>
        <v>0</v>
      </c>
    </row>
    <row r="184" spans="4:27" ht="15" customHeight="1" x14ac:dyDescent="0.25">
      <c r="D184" s="179">
        <v>1</v>
      </c>
      <c r="E184" s="172">
        <f t="shared" si="35"/>
        <v>0</v>
      </c>
      <c r="F184" s="28" t="s">
        <v>803</v>
      </c>
      <c r="G184" s="28" t="s">
        <v>798</v>
      </c>
      <c r="H184" s="28" t="s">
        <v>334</v>
      </c>
      <c r="I184" s="31">
        <v>41562</v>
      </c>
      <c r="J184" s="28" t="s">
        <v>799</v>
      </c>
      <c r="K184" s="28" t="s">
        <v>800</v>
      </c>
      <c r="L184" s="28" t="s">
        <v>945</v>
      </c>
      <c r="M184" s="28" t="s">
        <v>955</v>
      </c>
      <c r="N184" s="29">
        <v>1.4</v>
      </c>
      <c r="O184" s="28" t="s">
        <v>1460</v>
      </c>
      <c r="P184" s="28" t="s">
        <v>1458</v>
      </c>
      <c r="Q184" s="29">
        <v>1.39</v>
      </c>
      <c r="R184" s="174" t="str">
        <f t="shared" si="25"/>
        <v>B</v>
      </c>
      <c r="S184" s="177">
        <f t="shared" si="26"/>
        <v>0</v>
      </c>
      <c r="T184" s="177">
        <f t="shared" si="27"/>
        <v>0</v>
      </c>
      <c r="U184" s="177">
        <f t="shared" si="28"/>
        <v>1</v>
      </c>
      <c r="V184" s="181" t="str">
        <f t="shared" si="29"/>
        <v>Proteus mirabilis</v>
      </c>
      <c r="W184" s="181" t="str">
        <f t="shared" si="30"/>
        <v>Lactobacillus graminis</v>
      </c>
      <c r="X184" s="177">
        <f t="shared" si="31"/>
        <v>0</v>
      </c>
      <c r="Y184" s="177">
        <f t="shared" si="32"/>
        <v>0</v>
      </c>
      <c r="Z184" s="177">
        <f t="shared" si="33"/>
        <v>0</v>
      </c>
      <c r="AA184" s="177">
        <f t="shared" si="34"/>
        <v>0</v>
      </c>
    </row>
    <row r="185" spans="4:27" ht="15" customHeight="1" x14ac:dyDescent="0.25">
      <c r="D185" s="179">
        <v>0</v>
      </c>
      <c r="E185" s="172">
        <f t="shared" si="35"/>
        <v>0</v>
      </c>
      <c r="F185" s="28" t="s">
        <v>804</v>
      </c>
      <c r="G185" s="28" t="s">
        <v>351</v>
      </c>
      <c r="H185" s="28" t="s">
        <v>805</v>
      </c>
      <c r="I185" s="31" t="s">
        <v>806</v>
      </c>
      <c r="J185" s="28" t="s">
        <v>799</v>
      </c>
      <c r="K185" s="28" t="s">
        <v>800</v>
      </c>
      <c r="L185" s="28" t="s">
        <v>1460</v>
      </c>
      <c r="M185" s="28" t="s">
        <v>1464</v>
      </c>
      <c r="N185" s="29">
        <v>1.29</v>
      </c>
      <c r="O185" s="28" t="s">
        <v>1462</v>
      </c>
      <c r="P185" s="28" t="s">
        <v>1465</v>
      </c>
      <c r="Q185" s="29">
        <v>1.24</v>
      </c>
      <c r="R185" s="174" t="str">
        <f t="shared" si="25"/>
        <v>B</v>
      </c>
      <c r="S185" s="177">
        <f t="shared" si="26"/>
        <v>0</v>
      </c>
      <c r="T185" s="177">
        <f t="shared" si="27"/>
        <v>0</v>
      </c>
      <c r="U185" s="177">
        <f t="shared" si="28"/>
        <v>1</v>
      </c>
      <c r="V185" s="181" t="str">
        <f t="shared" si="29"/>
        <v>Lactobacillus plantarum</v>
      </c>
      <c r="W185" s="181" t="str">
        <f t="shared" si="30"/>
        <v>Lactococcus lactis</v>
      </c>
      <c r="X185" s="177">
        <f t="shared" si="31"/>
        <v>0</v>
      </c>
      <c r="Y185" s="177">
        <f t="shared" si="32"/>
        <v>0</v>
      </c>
      <c r="Z185" s="177">
        <f t="shared" si="33"/>
        <v>0</v>
      </c>
      <c r="AA185" s="177">
        <f t="shared" si="34"/>
        <v>0</v>
      </c>
    </row>
    <row r="186" spans="4:27" ht="15" customHeight="1" x14ac:dyDescent="0.25">
      <c r="D186" s="179">
        <v>1</v>
      </c>
      <c r="E186" s="172">
        <f t="shared" si="35"/>
        <v>1</v>
      </c>
      <c r="F186" s="28" t="s">
        <v>807</v>
      </c>
      <c r="G186" s="28" t="s">
        <v>808</v>
      </c>
      <c r="H186" s="28" t="s">
        <v>410</v>
      </c>
      <c r="I186" s="31">
        <v>41380</v>
      </c>
      <c r="J186" s="28" t="s">
        <v>809</v>
      </c>
      <c r="K186" s="28" t="s">
        <v>810</v>
      </c>
      <c r="L186" s="28" t="s">
        <v>809</v>
      </c>
      <c r="M186" s="28" t="s">
        <v>810</v>
      </c>
      <c r="N186" s="29">
        <v>2.2200000000000002</v>
      </c>
      <c r="O186" s="28" t="s">
        <v>809</v>
      </c>
      <c r="P186" s="28" t="s">
        <v>810</v>
      </c>
      <c r="Q186" s="29">
        <v>2.19</v>
      </c>
      <c r="R186" s="174" t="str">
        <f t="shared" si="25"/>
        <v>A</v>
      </c>
      <c r="S186" s="177">
        <f t="shared" si="26"/>
        <v>1</v>
      </c>
      <c r="T186" s="177">
        <f t="shared" si="27"/>
        <v>1</v>
      </c>
      <c r="U186" s="177">
        <f t="shared" si="28"/>
        <v>0</v>
      </c>
      <c r="V186" s="181" t="str">
        <f t="shared" si="29"/>
        <v>Vibrio parahaemolyticus</v>
      </c>
      <c r="W186" s="181" t="str">
        <f t="shared" si="30"/>
        <v>Vibrio parahaemolyticus</v>
      </c>
      <c r="X186" s="177">
        <f t="shared" si="31"/>
        <v>0</v>
      </c>
      <c r="Y186" s="177">
        <f t="shared" si="32"/>
        <v>0</v>
      </c>
      <c r="Z186" s="177">
        <f t="shared" si="33"/>
        <v>0</v>
      </c>
      <c r="AA186" s="177">
        <f t="shared" si="34"/>
        <v>0</v>
      </c>
    </row>
    <row r="187" spans="4:27" ht="15" customHeight="1" x14ac:dyDescent="0.25">
      <c r="D187" s="179">
        <v>1</v>
      </c>
      <c r="E187" s="172">
        <f t="shared" si="35"/>
        <v>1</v>
      </c>
      <c r="F187" s="28" t="s">
        <v>811</v>
      </c>
      <c r="G187" s="28" t="s">
        <v>359</v>
      </c>
      <c r="H187" s="28" t="s">
        <v>334</v>
      </c>
      <c r="I187" s="31">
        <v>43497</v>
      </c>
      <c r="J187" s="28" t="s">
        <v>812</v>
      </c>
      <c r="K187" s="28" t="s">
        <v>813</v>
      </c>
      <c r="L187" s="28" t="s">
        <v>812</v>
      </c>
      <c r="M187" s="28" t="s">
        <v>813</v>
      </c>
      <c r="N187" s="29">
        <v>2.2200000000000002</v>
      </c>
      <c r="O187" s="28" t="s">
        <v>812</v>
      </c>
      <c r="P187" s="28" t="s">
        <v>813</v>
      </c>
      <c r="Q187" s="29">
        <v>1.85</v>
      </c>
      <c r="R187" s="174" t="str">
        <f t="shared" si="25"/>
        <v>A</v>
      </c>
      <c r="S187" s="177">
        <f t="shared" si="26"/>
        <v>1</v>
      </c>
      <c r="T187" s="177">
        <f t="shared" si="27"/>
        <v>1</v>
      </c>
      <c r="U187" s="177">
        <f t="shared" si="28"/>
        <v>0</v>
      </c>
      <c r="V187" s="181" t="str">
        <f t="shared" si="29"/>
        <v>Photobacterium damselae</v>
      </c>
      <c r="W187" s="181" t="str">
        <f t="shared" si="30"/>
        <v>Photobacterium damselae</v>
      </c>
      <c r="X187" s="177">
        <f t="shared" si="31"/>
        <v>0</v>
      </c>
      <c r="Y187" s="177">
        <f t="shared" si="32"/>
        <v>0</v>
      </c>
      <c r="Z187" s="177">
        <f t="shared" si="33"/>
        <v>0</v>
      </c>
      <c r="AA187" s="177">
        <f t="shared" si="34"/>
        <v>0</v>
      </c>
    </row>
    <row r="188" spans="4:27" ht="15" customHeight="1" x14ac:dyDescent="0.25">
      <c r="D188" s="179">
        <v>1</v>
      </c>
      <c r="E188" s="172">
        <f t="shared" si="35"/>
        <v>0</v>
      </c>
      <c r="F188" s="28" t="s">
        <v>814</v>
      </c>
      <c r="G188" s="28" t="s">
        <v>815</v>
      </c>
      <c r="H188" s="28" t="s">
        <v>410</v>
      </c>
      <c r="I188" s="31">
        <v>44735</v>
      </c>
      <c r="J188" s="28" t="s">
        <v>809</v>
      </c>
      <c r="K188" s="28" t="s">
        <v>816</v>
      </c>
      <c r="L188" s="28" t="s">
        <v>809</v>
      </c>
      <c r="M188" s="28" t="s">
        <v>817</v>
      </c>
      <c r="N188" s="29">
        <v>1.9</v>
      </c>
      <c r="O188" s="28" t="s">
        <v>580</v>
      </c>
      <c r="P188" s="28" t="s">
        <v>585</v>
      </c>
      <c r="Q188" s="29">
        <v>1.37</v>
      </c>
      <c r="R188" s="174" t="str">
        <f t="shared" si="25"/>
        <v>B</v>
      </c>
      <c r="S188" s="177">
        <f t="shared" si="26"/>
        <v>0</v>
      </c>
      <c r="T188" s="177">
        <f t="shared" si="27"/>
        <v>0</v>
      </c>
      <c r="U188" s="177">
        <f t="shared" si="28"/>
        <v>1</v>
      </c>
      <c r="V188" s="181" t="str">
        <f t="shared" si="29"/>
        <v>Vibrio albensis</v>
      </c>
      <c r="W188" s="181" t="str">
        <f t="shared" si="30"/>
        <v>Streptococcus canis</v>
      </c>
      <c r="X188" s="177">
        <f t="shared" si="31"/>
        <v>0</v>
      </c>
      <c r="Y188" s="177">
        <f t="shared" si="32"/>
        <v>0</v>
      </c>
      <c r="Z188" s="177">
        <f t="shared" si="33"/>
        <v>0</v>
      </c>
      <c r="AA188" s="177">
        <f t="shared" si="34"/>
        <v>0</v>
      </c>
    </row>
    <row r="189" spans="4:27" ht="15" customHeight="1" x14ac:dyDescent="0.25">
      <c r="D189" s="179">
        <v>1</v>
      </c>
      <c r="E189" s="172">
        <f t="shared" si="35"/>
        <v>1</v>
      </c>
      <c r="F189" s="28" t="s">
        <v>819</v>
      </c>
      <c r="G189" s="28" t="s">
        <v>820</v>
      </c>
      <c r="H189" s="28" t="s">
        <v>410</v>
      </c>
      <c r="I189" s="31">
        <v>41499</v>
      </c>
      <c r="J189" s="28" t="s">
        <v>809</v>
      </c>
      <c r="K189" s="28" t="s">
        <v>821</v>
      </c>
      <c r="L189" s="28" t="s">
        <v>809</v>
      </c>
      <c r="M189" s="28" t="s">
        <v>821</v>
      </c>
      <c r="N189" s="29">
        <v>2.2000000000000002</v>
      </c>
      <c r="O189" s="28" t="s">
        <v>809</v>
      </c>
      <c r="P189" s="28" t="s">
        <v>821</v>
      </c>
      <c r="Q189" s="29">
        <v>2.1800000000000002</v>
      </c>
      <c r="R189" s="174" t="str">
        <f t="shared" si="25"/>
        <v>A</v>
      </c>
      <c r="S189" s="177">
        <f t="shared" si="26"/>
        <v>1</v>
      </c>
      <c r="T189" s="177">
        <f t="shared" si="27"/>
        <v>1</v>
      </c>
      <c r="U189" s="177">
        <f t="shared" si="28"/>
        <v>0</v>
      </c>
      <c r="V189" s="181" t="str">
        <f t="shared" si="29"/>
        <v>Vibrio alginolyticus</v>
      </c>
      <c r="W189" s="181" t="str">
        <f t="shared" si="30"/>
        <v>Vibrio alginolyticus</v>
      </c>
      <c r="X189" s="177">
        <f t="shared" si="31"/>
        <v>0</v>
      </c>
      <c r="Y189" s="177">
        <f t="shared" si="32"/>
        <v>0</v>
      </c>
      <c r="Z189" s="177">
        <f t="shared" si="33"/>
        <v>0</v>
      </c>
      <c r="AA189" s="177">
        <f t="shared" si="34"/>
        <v>0</v>
      </c>
    </row>
    <row r="190" spans="4:27" ht="15" customHeight="1" x14ac:dyDescent="0.25">
      <c r="D190" s="179">
        <v>1</v>
      </c>
      <c r="E190" s="172">
        <f t="shared" si="35"/>
        <v>0</v>
      </c>
      <c r="F190" s="28" t="s">
        <v>822</v>
      </c>
      <c r="G190" s="28" t="s">
        <v>359</v>
      </c>
      <c r="H190" s="28" t="s">
        <v>410</v>
      </c>
      <c r="I190" s="31">
        <v>41374</v>
      </c>
      <c r="J190" s="28" t="s">
        <v>809</v>
      </c>
      <c r="K190" s="28" t="s">
        <v>818</v>
      </c>
      <c r="L190" s="28" t="s">
        <v>809</v>
      </c>
      <c r="M190" s="28" t="s">
        <v>818</v>
      </c>
      <c r="N190" s="29">
        <v>1.34</v>
      </c>
      <c r="O190" s="28" t="s">
        <v>809</v>
      </c>
      <c r="P190" s="28" t="s">
        <v>827</v>
      </c>
      <c r="Q190" s="29">
        <v>1.32</v>
      </c>
      <c r="R190" s="174" t="str">
        <f t="shared" ref="R190:R252" si="36">IF(OR(AND(N190&gt;=$B$20,Q190&lt;$B$21),AND(L190=O190,M190=P190,N190&gt;=$B$20,Q190&gt;=$B$20),AND(L190=O190,N190&gt;=$B$20,Q190&lt;2,Q190&gt;=$B$21)),"A",IF(OR(AND(N190&lt;$B$20,Q190&lt;$B$21),AND(L190=O190,OR(M190&lt;&gt;P190,M190=P190),N190&gt;=$B$21,Q190&gt;=$B$21)),"B",
IF(AND(L190&lt;&gt;O190,N190&gt;=$B$21,Q190&gt;=$B$21),"C",0)))</f>
        <v>B</v>
      </c>
      <c r="S190" s="177">
        <f t="shared" ref="S190:S252" si="37">1-U190+Z190</f>
        <v>0</v>
      </c>
      <c r="T190" s="177">
        <f t="shared" ref="T190:T252" si="38">IF(AND(L190=J190,M190=K190,N190&gt;=$B$20,R190="A"),1,0)</f>
        <v>0</v>
      </c>
      <c r="U190" s="177">
        <f t="shared" ref="U190:U252" si="39">IF(T190=1,0,1)</f>
        <v>1</v>
      </c>
      <c r="V190" s="181" t="str">
        <f t="shared" ref="V190:V252" si="40">L190&amp;" "&amp;M190</f>
        <v>Vibrio mimicus</v>
      </c>
      <c r="W190" s="181" t="str">
        <f t="shared" ref="W190:W252" si="41">O190&amp;" "&amp;P190</f>
        <v>Vibrio vulnificus</v>
      </c>
      <c r="X190" s="177">
        <f t="shared" ref="X190:X252" si="42">IF(AND(V190=$B$1,N190&gt;=$B$20),1,0)</f>
        <v>0</v>
      </c>
      <c r="Y190" s="177">
        <f t="shared" ref="Y190:Y252" si="43">IF(AND(W190=$B$1,Q190&gt;=$B$20),1,0)</f>
        <v>0</v>
      </c>
      <c r="Z190" s="177">
        <f t="shared" ref="Z190:Z252" si="44">IF(AND(V190=$B$1,N190&gt;=$B$20,R190="A"),1,0)</f>
        <v>0</v>
      </c>
      <c r="AA190" s="177">
        <f t="shared" ref="AA190:AA252" si="45">IF(1-(X190+Y190)&gt;0,0,1)</f>
        <v>0</v>
      </c>
    </row>
    <row r="191" spans="4:27" ht="15" customHeight="1" x14ac:dyDescent="0.25">
      <c r="D191" s="179">
        <v>1</v>
      </c>
      <c r="E191" s="172">
        <f t="shared" si="35"/>
        <v>0</v>
      </c>
      <c r="F191" s="28" t="s">
        <v>823</v>
      </c>
      <c r="G191" s="28" t="s">
        <v>333</v>
      </c>
      <c r="H191" s="28" t="s">
        <v>410</v>
      </c>
      <c r="I191" s="31">
        <v>41500</v>
      </c>
      <c r="J191" s="28" t="s">
        <v>809</v>
      </c>
      <c r="K191" s="28" t="s">
        <v>824</v>
      </c>
      <c r="L191" s="28" t="s">
        <v>809</v>
      </c>
      <c r="M191" s="28" t="s">
        <v>824</v>
      </c>
      <c r="N191" s="29">
        <v>1.82</v>
      </c>
      <c r="O191" s="28" t="s">
        <v>809</v>
      </c>
      <c r="P191" s="28" t="s">
        <v>824</v>
      </c>
      <c r="Q191" s="29">
        <v>1.64</v>
      </c>
      <c r="R191" s="174" t="str">
        <f t="shared" si="36"/>
        <v>B</v>
      </c>
      <c r="S191" s="177">
        <f t="shared" si="37"/>
        <v>0</v>
      </c>
      <c r="T191" s="177">
        <f t="shared" si="38"/>
        <v>0</v>
      </c>
      <c r="U191" s="177">
        <f t="shared" si="39"/>
        <v>1</v>
      </c>
      <c r="V191" s="181" t="str">
        <f t="shared" si="40"/>
        <v>Vibrio metschnikovii</v>
      </c>
      <c r="W191" s="181" t="str">
        <f t="shared" si="41"/>
        <v>Vibrio metschnikovii</v>
      </c>
      <c r="X191" s="177">
        <f t="shared" si="42"/>
        <v>0</v>
      </c>
      <c r="Y191" s="177">
        <f t="shared" si="43"/>
        <v>0</v>
      </c>
      <c r="Z191" s="177">
        <f t="shared" si="44"/>
        <v>0</v>
      </c>
      <c r="AA191" s="177">
        <f t="shared" si="45"/>
        <v>0</v>
      </c>
    </row>
    <row r="192" spans="4:27" ht="15" customHeight="1" x14ac:dyDescent="0.25">
      <c r="D192" s="179">
        <v>1</v>
      </c>
      <c r="E192" s="172">
        <f t="shared" si="35"/>
        <v>1</v>
      </c>
      <c r="F192" s="28" t="s">
        <v>825</v>
      </c>
      <c r="G192" s="28" t="s">
        <v>826</v>
      </c>
      <c r="H192" s="28" t="s">
        <v>410</v>
      </c>
      <c r="I192" s="31">
        <v>44735</v>
      </c>
      <c r="J192" s="28" t="s">
        <v>809</v>
      </c>
      <c r="K192" s="28" t="s">
        <v>827</v>
      </c>
      <c r="L192" s="28" t="s">
        <v>809</v>
      </c>
      <c r="M192" s="28" t="s">
        <v>827</v>
      </c>
      <c r="N192" s="29">
        <v>2.0499999999999998</v>
      </c>
      <c r="O192" s="28" t="s">
        <v>809</v>
      </c>
      <c r="P192" s="28" t="s">
        <v>827</v>
      </c>
      <c r="Q192" s="29">
        <v>2.02</v>
      </c>
      <c r="R192" s="174" t="str">
        <f t="shared" si="36"/>
        <v>A</v>
      </c>
      <c r="S192" s="177">
        <f t="shared" si="37"/>
        <v>1</v>
      </c>
      <c r="T192" s="177">
        <f t="shared" si="38"/>
        <v>1</v>
      </c>
      <c r="U192" s="177">
        <f t="shared" si="39"/>
        <v>0</v>
      </c>
      <c r="V192" s="181" t="str">
        <f t="shared" si="40"/>
        <v>Vibrio vulnificus</v>
      </c>
      <c r="W192" s="181" t="str">
        <f t="shared" si="41"/>
        <v>Vibrio vulnificus</v>
      </c>
      <c r="X192" s="177">
        <f t="shared" si="42"/>
        <v>0</v>
      </c>
      <c r="Y192" s="177">
        <f t="shared" si="43"/>
        <v>0</v>
      </c>
      <c r="Z192" s="177">
        <f t="shared" si="44"/>
        <v>0</v>
      </c>
      <c r="AA192" s="177">
        <f t="shared" si="45"/>
        <v>0</v>
      </c>
    </row>
    <row r="193" spans="4:27" ht="15" customHeight="1" x14ac:dyDescent="0.25">
      <c r="D193" s="179">
        <v>1</v>
      </c>
      <c r="E193" s="172">
        <f t="shared" si="35"/>
        <v>0</v>
      </c>
      <c r="F193" s="28" t="s">
        <v>828</v>
      </c>
      <c r="G193" s="28" t="s">
        <v>829</v>
      </c>
      <c r="H193" s="28" t="s">
        <v>410</v>
      </c>
      <c r="I193" s="31">
        <v>41380</v>
      </c>
      <c r="J193" s="28" t="s">
        <v>809</v>
      </c>
      <c r="K193" s="28" t="s">
        <v>830</v>
      </c>
      <c r="L193" s="28" t="s">
        <v>809</v>
      </c>
      <c r="M193" s="28" t="s">
        <v>831</v>
      </c>
      <c r="N193" s="29">
        <v>2.21</v>
      </c>
      <c r="O193" s="28" t="s">
        <v>809</v>
      </c>
      <c r="P193" s="28" t="s">
        <v>831</v>
      </c>
      <c r="Q193" s="29">
        <v>2.06</v>
      </c>
      <c r="R193" s="174" t="str">
        <f t="shared" si="36"/>
        <v>A</v>
      </c>
      <c r="S193" s="177">
        <f t="shared" si="37"/>
        <v>0</v>
      </c>
      <c r="T193" s="177">
        <f t="shared" si="38"/>
        <v>0</v>
      </c>
      <c r="U193" s="177">
        <f t="shared" si="39"/>
        <v>1</v>
      </c>
      <c r="V193" s="181" t="str">
        <f t="shared" si="40"/>
        <v>Vibrio furnissii</v>
      </c>
      <c r="W193" s="181" t="str">
        <f t="shared" si="41"/>
        <v>Vibrio furnissii</v>
      </c>
      <c r="X193" s="177">
        <f t="shared" si="42"/>
        <v>0</v>
      </c>
      <c r="Y193" s="177">
        <f t="shared" si="43"/>
        <v>0</v>
      </c>
      <c r="Z193" s="177">
        <f t="shared" si="44"/>
        <v>0</v>
      </c>
      <c r="AA193" s="177">
        <f t="shared" si="45"/>
        <v>0</v>
      </c>
    </row>
    <row r="194" spans="4:27" ht="15" customHeight="1" x14ac:dyDescent="0.25">
      <c r="D194" s="179">
        <v>1</v>
      </c>
      <c r="E194" s="172">
        <f t="shared" si="35"/>
        <v>0</v>
      </c>
      <c r="F194" s="28" t="s">
        <v>832</v>
      </c>
      <c r="G194" s="28" t="s">
        <v>359</v>
      </c>
      <c r="H194" s="28" t="s">
        <v>472</v>
      </c>
      <c r="I194" s="31">
        <v>42809</v>
      </c>
      <c r="J194" s="28" t="s">
        <v>833</v>
      </c>
      <c r="K194" s="28" t="s">
        <v>834</v>
      </c>
      <c r="L194" s="28" t="s">
        <v>833</v>
      </c>
      <c r="M194" s="28" t="s">
        <v>835</v>
      </c>
      <c r="N194" s="29">
        <v>1.61</v>
      </c>
      <c r="O194" s="28" t="s">
        <v>833</v>
      </c>
      <c r="P194" s="28" t="s">
        <v>1466</v>
      </c>
      <c r="Q194" s="29">
        <v>1.54</v>
      </c>
      <c r="R194" s="174" t="str">
        <f t="shared" si="36"/>
        <v>B</v>
      </c>
      <c r="S194" s="177">
        <f t="shared" si="37"/>
        <v>0</v>
      </c>
      <c r="T194" s="177">
        <f t="shared" si="38"/>
        <v>0</v>
      </c>
      <c r="U194" s="177">
        <f t="shared" si="39"/>
        <v>1</v>
      </c>
      <c r="V194" s="181" t="str">
        <f t="shared" si="40"/>
        <v>Stenotrophomonas maltophilia</v>
      </c>
      <c r="W194" s="181" t="str">
        <f t="shared" si="41"/>
        <v>Stenotrophomonas acidaminiphila</v>
      </c>
      <c r="X194" s="177">
        <f t="shared" si="42"/>
        <v>0</v>
      </c>
      <c r="Y194" s="177">
        <f t="shared" si="43"/>
        <v>0</v>
      </c>
      <c r="Z194" s="177">
        <f t="shared" si="44"/>
        <v>0</v>
      </c>
      <c r="AA194" s="177">
        <f t="shared" si="45"/>
        <v>0</v>
      </c>
    </row>
    <row r="195" spans="4:27" ht="15" customHeight="1" x14ac:dyDescent="0.25">
      <c r="D195" s="179">
        <v>0</v>
      </c>
      <c r="E195" s="172">
        <f t="shared" ref="E195:E257" si="46">D195*S195</f>
        <v>0</v>
      </c>
      <c r="F195" s="28" t="s">
        <v>836</v>
      </c>
      <c r="G195" s="28" t="s">
        <v>333</v>
      </c>
      <c r="H195" s="28" t="s">
        <v>444</v>
      </c>
      <c r="I195" s="31" t="s">
        <v>837</v>
      </c>
      <c r="J195" s="28" t="s">
        <v>833</v>
      </c>
      <c r="K195" s="28" t="s">
        <v>835</v>
      </c>
      <c r="L195" s="28" t="s">
        <v>833</v>
      </c>
      <c r="M195" s="28" t="s">
        <v>835</v>
      </c>
      <c r="N195" s="29">
        <v>2.39</v>
      </c>
      <c r="O195" s="28" t="s">
        <v>833</v>
      </c>
      <c r="P195" s="28" t="s">
        <v>835</v>
      </c>
      <c r="Q195" s="29">
        <v>2.11</v>
      </c>
      <c r="R195" s="174" t="str">
        <f t="shared" si="36"/>
        <v>A</v>
      </c>
      <c r="S195" s="177">
        <f t="shared" si="37"/>
        <v>1</v>
      </c>
      <c r="T195" s="177">
        <f t="shared" si="38"/>
        <v>1</v>
      </c>
      <c r="U195" s="177">
        <f t="shared" si="39"/>
        <v>0</v>
      </c>
      <c r="V195" s="181" t="str">
        <f t="shared" si="40"/>
        <v>Stenotrophomonas maltophilia</v>
      </c>
      <c r="W195" s="181" t="str">
        <f t="shared" si="41"/>
        <v>Stenotrophomonas maltophilia</v>
      </c>
      <c r="X195" s="177">
        <f t="shared" si="42"/>
        <v>0</v>
      </c>
      <c r="Y195" s="177">
        <f t="shared" si="43"/>
        <v>0</v>
      </c>
      <c r="Z195" s="177">
        <f t="shared" si="44"/>
        <v>0</v>
      </c>
      <c r="AA195" s="177">
        <f t="shared" si="45"/>
        <v>0</v>
      </c>
    </row>
    <row r="196" spans="4:27" ht="15" customHeight="1" x14ac:dyDescent="0.25">
      <c r="D196" s="179">
        <v>1</v>
      </c>
      <c r="E196" s="172">
        <f t="shared" si="46"/>
        <v>1</v>
      </c>
      <c r="F196" s="28" t="s">
        <v>838</v>
      </c>
      <c r="G196" s="28" t="s">
        <v>359</v>
      </c>
      <c r="H196" s="28" t="s">
        <v>368</v>
      </c>
      <c r="I196" s="31">
        <v>42718</v>
      </c>
      <c r="J196" s="28" t="s">
        <v>839</v>
      </c>
      <c r="K196" s="28" t="s">
        <v>840</v>
      </c>
      <c r="L196" s="28" t="s">
        <v>839</v>
      </c>
      <c r="M196" s="28" t="s">
        <v>840</v>
      </c>
      <c r="N196" s="29">
        <v>2.1800000000000002</v>
      </c>
      <c r="O196" s="28" t="s">
        <v>839</v>
      </c>
      <c r="P196" s="28" t="s">
        <v>840</v>
      </c>
      <c r="Q196" s="29">
        <v>1.92</v>
      </c>
      <c r="R196" s="174" t="str">
        <f t="shared" si="36"/>
        <v>A</v>
      </c>
      <c r="S196" s="177">
        <f t="shared" si="37"/>
        <v>1</v>
      </c>
      <c r="T196" s="177">
        <f t="shared" si="38"/>
        <v>1</v>
      </c>
      <c r="U196" s="177">
        <f t="shared" si="39"/>
        <v>0</v>
      </c>
      <c r="V196" s="181" t="str">
        <f t="shared" si="40"/>
        <v>Ignatzschineria indica</v>
      </c>
      <c r="W196" s="181" t="str">
        <f t="shared" si="41"/>
        <v>Ignatzschineria indica</v>
      </c>
      <c r="X196" s="177">
        <f t="shared" si="42"/>
        <v>0</v>
      </c>
      <c r="Y196" s="177">
        <f t="shared" si="43"/>
        <v>0</v>
      </c>
      <c r="Z196" s="177">
        <f t="shared" si="44"/>
        <v>0</v>
      </c>
      <c r="AA196" s="177">
        <f t="shared" si="45"/>
        <v>0</v>
      </c>
    </row>
    <row r="197" spans="4:27" ht="15" customHeight="1" x14ac:dyDescent="0.25">
      <c r="D197" s="179">
        <v>1</v>
      </c>
      <c r="E197" s="172">
        <f t="shared" si="46"/>
        <v>0</v>
      </c>
      <c r="F197" s="28" t="s">
        <v>841</v>
      </c>
      <c r="G197" s="28" t="s">
        <v>359</v>
      </c>
      <c r="H197" s="28" t="s">
        <v>842</v>
      </c>
      <c r="I197" s="31">
        <v>42732</v>
      </c>
      <c r="J197" s="28" t="s">
        <v>833</v>
      </c>
      <c r="K197" s="28" t="s">
        <v>843</v>
      </c>
      <c r="L197" s="28" t="s">
        <v>833</v>
      </c>
      <c r="M197" s="28" t="s">
        <v>843</v>
      </c>
      <c r="N197" s="29">
        <v>1.79</v>
      </c>
      <c r="O197" s="28" t="s">
        <v>833</v>
      </c>
      <c r="P197" s="28" t="s">
        <v>835</v>
      </c>
      <c r="Q197" s="29">
        <v>1.63</v>
      </c>
      <c r="R197" s="174" t="str">
        <f t="shared" si="36"/>
        <v>B</v>
      </c>
      <c r="S197" s="177">
        <f t="shared" si="37"/>
        <v>0</v>
      </c>
      <c r="T197" s="177">
        <f t="shared" si="38"/>
        <v>0</v>
      </c>
      <c r="U197" s="177">
        <f t="shared" si="39"/>
        <v>1</v>
      </c>
      <c r="V197" s="181" t="str">
        <f t="shared" si="40"/>
        <v>Stenotrophomonas rhizophila</v>
      </c>
      <c r="W197" s="181" t="str">
        <f t="shared" si="41"/>
        <v>Stenotrophomonas maltophilia</v>
      </c>
      <c r="X197" s="177">
        <f t="shared" si="42"/>
        <v>0</v>
      </c>
      <c r="Y197" s="177">
        <f t="shared" si="43"/>
        <v>0</v>
      </c>
      <c r="Z197" s="177">
        <f t="shared" si="44"/>
        <v>0</v>
      </c>
      <c r="AA197" s="177">
        <f t="shared" si="45"/>
        <v>0</v>
      </c>
    </row>
    <row r="198" spans="4:27" ht="15" customHeight="1" x14ac:dyDescent="0.25">
      <c r="D198" s="179">
        <v>0</v>
      </c>
      <c r="E198" s="172">
        <f t="shared" si="46"/>
        <v>0</v>
      </c>
      <c r="F198" s="28">
        <v>181003511</v>
      </c>
      <c r="G198" s="28" t="s">
        <v>333</v>
      </c>
      <c r="H198" s="28" t="s">
        <v>334</v>
      </c>
      <c r="I198" s="31">
        <v>43173</v>
      </c>
      <c r="J198" s="28" t="s">
        <v>844</v>
      </c>
      <c r="K198" s="28" t="s">
        <v>845</v>
      </c>
      <c r="L198" s="28" t="s">
        <v>844</v>
      </c>
      <c r="M198" s="28" t="s">
        <v>845</v>
      </c>
      <c r="N198" s="29">
        <v>2.41</v>
      </c>
      <c r="O198" s="28" t="s">
        <v>844</v>
      </c>
      <c r="P198" s="28" t="s">
        <v>845</v>
      </c>
      <c r="Q198" s="29">
        <v>2.36</v>
      </c>
      <c r="R198" s="174" t="str">
        <f t="shared" si="36"/>
        <v>A</v>
      </c>
      <c r="S198" s="177">
        <f t="shared" si="37"/>
        <v>1</v>
      </c>
      <c r="T198" s="177">
        <f t="shared" si="38"/>
        <v>1</v>
      </c>
      <c r="U198" s="177">
        <f t="shared" si="39"/>
        <v>0</v>
      </c>
      <c r="V198" s="181" t="str">
        <f t="shared" si="40"/>
        <v>Citrobacter freundii</v>
      </c>
      <c r="W198" s="181" t="str">
        <f t="shared" si="41"/>
        <v>Citrobacter freundii</v>
      </c>
      <c r="X198" s="177">
        <f t="shared" si="42"/>
        <v>0</v>
      </c>
      <c r="Y198" s="177">
        <f t="shared" si="43"/>
        <v>0</v>
      </c>
      <c r="Z198" s="177">
        <f t="shared" si="44"/>
        <v>0</v>
      </c>
      <c r="AA198" s="177">
        <f t="shared" si="45"/>
        <v>0</v>
      </c>
    </row>
    <row r="199" spans="4:27" ht="15" customHeight="1" x14ac:dyDescent="0.25">
      <c r="D199" s="179">
        <v>1</v>
      </c>
      <c r="E199" s="172">
        <f t="shared" si="46"/>
        <v>0</v>
      </c>
      <c r="F199" s="28" t="s">
        <v>846</v>
      </c>
      <c r="G199" s="28" t="s">
        <v>382</v>
      </c>
      <c r="H199" s="28" t="s">
        <v>472</v>
      </c>
      <c r="I199" s="31">
        <v>42109</v>
      </c>
      <c r="J199" s="28" t="s">
        <v>847</v>
      </c>
      <c r="K199" s="28" t="s">
        <v>848</v>
      </c>
      <c r="L199" s="28" t="s">
        <v>847</v>
      </c>
      <c r="M199" s="28" t="s">
        <v>849</v>
      </c>
      <c r="N199" s="29">
        <v>2.29</v>
      </c>
      <c r="O199" s="28" t="s">
        <v>847</v>
      </c>
      <c r="P199" s="28" t="s">
        <v>849</v>
      </c>
      <c r="Q199" s="29">
        <v>2.19</v>
      </c>
      <c r="R199" s="174" t="str">
        <f t="shared" si="36"/>
        <v>A</v>
      </c>
      <c r="S199" s="177">
        <f t="shared" si="37"/>
        <v>0</v>
      </c>
      <c r="T199" s="177">
        <f t="shared" si="38"/>
        <v>0</v>
      </c>
      <c r="U199" s="177">
        <f t="shared" si="39"/>
        <v>1</v>
      </c>
      <c r="V199" s="181" t="str">
        <f t="shared" si="40"/>
        <v>Cronobacter sp</v>
      </c>
      <c r="W199" s="181" t="str">
        <f t="shared" si="41"/>
        <v>Cronobacter sp</v>
      </c>
      <c r="X199" s="177">
        <f t="shared" si="42"/>
        <v>0</v>
      </c>
      <c r="Y199" s="177">
        <f t="shared" si="43"/>
        <v>0</v>
      </c>
      <c r="Z199" s="177">
        <f t="shared" si="44"/>
        <v>0</v>
      </c>
      <c r="AA199" s="177">
        <f t="shared" si="45"/>
        <v>0</v>
      </c>
    </row>
    <row r="200" spans="4:27" ht="15" customHeight="1" x14ac:dyDescent="0.25">
      <c r="D200" s="179">
        <v>0</v>
      </c>
      <c r="E200" s="172">
        <f t="shared" si="46"/>
        <v>0</v>
      </c>
      <c r="F200" s="28" t="s">
        <v>850</v>
      </c>
      <c r="G200" s="28" t="s">
        <v>333</v>
      </c>
      <c r="H200" s="28" t="s">
        <v>432</v>
      </c>
      <c r="I200" s="31" t="s">
        <v>851</v>
      </c>
      <c r="J200" s="28" t="s">
        <v>844</v>
      </c>
      <c r="K200" s="28" t="s">
        <v>852</v>
      </c>
      <c r="L200" s="28" t="s">
        <v>844</v>
      </c>
      <c r="M200" s="28" t="s">
        <v>852</v>
      </c>
      <c r="N200" s="29">
        <v>2.41</v>
      </c>
      <c r="O200" s="28" t="s">
        <v>844</v>
      </c>
      <c r="P200" s="28" t="s">
        <v>852</v>
      </c>
      <c r="Q200" s="29">
        <v>2.2999999999999998</v>
      </c>
      <c r="R200" s="174" t="str">
        <f t="shared" si="36"/>
        <v>A</v>
      </c>
      <c r="S200" s="177">
        <f t="shared" si="37"/>
        <v>1</v>
      </c>
      <c r="T200" s="177">
        <f t="shared" si="38"/>
        <v>1</v>
      </c>
      <c r="U200" s="177">
        <f t="shared" si="39"/>
        <v>0</v>
      </c>
      <c r="V200" s="181" t="str">
        <f t="shared" si="40"/>
        <v>Citrobacter amalonaticus</v>
      </c>
      <c r="W200" s="181" t="str">
        <f t="shared" si="41"/>
        <v>Citrobacter amalonaticus</v>
      </c>
      <c r="X200" s="177">
        <f t="shared" si="42"/>
        <v>0</v>
      </c>
      <c r="Y200" s="177">
        <f t="shared" si="43"/>
        <v>0</v>
      </c>
      <c r="Z200" s="177">
        <f t="shared" si="44"/>
        <v>0</v>
      </c>
      <c r="AA200" s="177">
        <f t="shared" si="45"/>
        <v>0</v>
      </c>
    </row>
    <row r="201" spans="4:27" ht="15" customHeight="1" x14ac:dyDescent="0.25">
      <c r="D201" s="179">
        <v>0</v>
      </c>
      <c r="E201" s="172">
        <f t="shared" si="46"/>
        <v>0</v>
      </c>
      <c r="F201" s="28" t="s">
        <v>853</v>
      </c>
      <c r="G201" s="28" t="s">
        <v>333</v>
      </c>
      <c r="H201" s="28" t="s">
        <v>432</v>
      </c>
      <c r="I201" s="31" t="s">
        <v>854</v>
      </c>
      <c r="J201" s="28" t="s">
        <v>855</v>
      </c>
      <c r="K201" s="28" t="s">
        <v>856</v>
      </c>
      <c r="L201" s="28" t="s">
        <v>855</v>
      </c>
      <c r="M201" s="28" t="s">
        <v>856</v>
      </c>
      <c r="N201" s="29">
        <v>2.42</v>
      </c>
      <c r="O201" s="28" t="s">
        <v>855</v>
      </c>
      <c r="P201" s="28" t="s">
        <v>856</v>
      </c>
      <c r="Q201" s="29">
        <v>2.4</v>
      </c>
      <c r="R201" s="174" t="str">
        <f t="shared" si="36"/>
        <v>A</v>
      </c>
      <c r="S201" s="177">
        <f t="shared" si="37"/>
        <v>1</v>
      </c>
      <c r="T201" s="177">
        <f t="shared" si="38"/>
        <v>1</v>
      </c>
      <c r="U201" s="177">
        <f t="shared" si="39"/>
        <v>0</v>
      </c>
      <c r="V201" s="181" t="str">
        <f t="shared" si="40"/>
        <v>Enterobacter cloacae</v>
      </c>
      <c r="W201" s="181" t="str">
        <f t="shared" si="41"/>
        <v>Enterobacter cloacae</v>
      </c>
      <c r="X201" s="177">
        <f t="shared" si="42"/>
        <v>0</v>
      </c>
      <c r="Y201" s="177">
        <f t="shared" si="43"/>
        <v>0</v>
      </c>
      <c r="Z201" s="177">
        <f t="shared" si="44"/>
        <v>0</v>
      </c>
      <c r="AA201" s="177">
        <f t="shared" si="45"/>
        <v>0</v>
      </c>
    </row>
    <row r="202" spans="4:27" ht="15" customHeight="1" x14ac:dyDescent="0.25">
      <c r="D202" s="179">
        <v>0</v>
      </c>
      <c r="E202" s="172">
        <f t="shared" si="46"/>
        <v>0</v>
      </c>
      <c r="F202" s="28" t="s">
        <v>857</v>
      </c>
      <c r="G202" s="28" t="s">
        <v>382</v>
      </c>
      <c r="H202" s="28" t="s">
        <v>858</v>
      </c>
      <c r="I202" s="31" t="s">
        <v>859</v>
      </c>
      <c r="J202" s="28" t="s">
        <v>844</v>
      </c>
      <c r="K202" s="28" t="s">
        <v>860</v>
      </c>
      <c r="L202" s="28" t="s">
        <v>844</v>
      </c>
      <c r="M202" s="28" t="s">
        <v>860</v>
      </c>
      <c r="N202" s="29">
        <v>2.52</v>
      </c>
      <c r="O202" s="28" t="s">
        <v>844</v>
      </c>
      <c r="P202" s="28" t="s">
        <v>860</v>
      </c>
      <c r="Q202" s="29">
        <v>2.4700000000000002</v>
      </c>
      <c r="R202" s="174" t="str">
        <f t="shared" si="36"/>
        <v>A</v>
      </c>
      <c r="S202" s="177">
        <f t="shared" si="37"/>
        <v>1</v>
      </c>
      <c r="T202" s="177">
        <f t="shared" si="38"/>
        <v>1</v>
      </c>
      <c r="U202" s="177">
        <f t="shared" si="39"/>
        <v>0</v>
      </c>
      <c r="V202" s="181" t="str">
        <f t="shared" si="40"/>
        <v>Citrobacter koseri</v>
      </c>
      <c r="W202" s="181" t="str">
        <f t="shared" si="41"/>
        <v>Citrobacter koseri</v>
      </c>
      <c r="X202" s="177">
        <f t="shared" si="42"/>
        <v>0</v>
      </c>
      <c r="Y202" s="177">
        <f t="shared" si="43"/>
        <v>0</v>
      </c>
      <c r="Z202" s="177">
        <f t="shared" si="44"/>
        <v>0</v>
      </c>
      <c r="AA202" s="177">
        <f t="shared" si="45"/>
        <v>0</v>
      </c>
    </row>
    <row r="203" spans="4:27" ht="15" customHeight="1" x14ac:dyDescent="0.25">
      <c r="D203" s="179">
        <v>1</v>
      </c>
      <c r="E203" s="172">
        <f t="shared" si="46"/>
        <v>0</v>
      </c>
      <c r="F203" s="28" t="s">
        <v>861</v>
      </c>
      <c r="G203" s="28" t="s">
        <v>862</v>
      </c>
      <c r="H203" s="28" t="s">
        <v>410</v>
      </c>
      <c r="I203" s="31">
        <v>42661.303900462961</v>
      </c>
      <c r="J203" s="28" t="s">
        <v>863</v>
      </c>
      <c r="K203" s="28" t="s">
        <v>864</v>
      </c>
      <c r="L203" s="28" t="s">
        <v>863</v>
      </c>
      <c r="M203" s="28" t="s">
        <v>865</v>
      </c>
      <c r="N203" s="29">
        <v>2.44</v>
      </c>
      <c r="O203" s="28" t="s">
        <v>863</v>
      </c>
      <c r="P203" s="28" t="s">
        <v>865</v>
      </c>
      <c r="Q203" s="29">
        <v>2.38</v>
      </c>
      <c r="R203" s="174" t="str">
        <f t="shared" si="36"/>
        <v>A</v>
      </c>
      <c r="S203" s="177">
        <f t="shared" si="37"/>
        <v>0</v>
      </c>
      <c r="T203" s="177">
        <f t="shared" si="38"/>
        <v>0</v>
      </c>
      <c r="U203" s="177">
        <f t="shared" si="39"/>
        <v>1</v>
      </c>
      <c r="V203" s="181" t="str">
        <f t="shared" si="40"/>
        <v>Klebsiella oxytoca</v>
      </c>
      <c r="W203" s="181" t="str">
        <f t="shared" si="41"/>
        <v>Klebsiella oxytoca</v>
      </c>
      <c r="X203" s="177">
        <f t="shared" si="42"/>
        <v>0</v>
      </c>
      <c r="Y203" s="177">
        <f t="shared" si="43"/>
        <v>0</v>
      </c>
      <c r="Z203" s="177">
        <f t="shared" si="44"/>
        <v>0</v>
      </c>
      <c r="AA203" s="177">
        <f t="shared" si="45"/>
        <v>0</v>
      </c>
    </row>
    <row r="204" spans="4:27" ht="15" customHeight="1" x14ac:dyDescent="0.25">
      <c r="D204" s="179">
        <v>1</v>
      </c>
      <c r="E204" s="172">
        <f t="shared" si="46"/>
        <v>1</v>
      </c>
      <c r="F204" s="28" t="s">
        <v>866</v>
      </c>
      <c r="G204" s="28" t="s">
        <v>867</v>
      </c>
      <c r="H204" s="28" t="s">
        <v>334</v>
      </c>
      <c r="I204" s="31">
        <v>42135</v>
      </c>
      <c r="J204" s="28" t="s">
        <v>868</v>
      </c>
      <c r="K204" s="28" t="s">
        <v>869</v>
      </c>
      <c r="L204" s="28" t="s">
        <v>868</v>
      </c>
      <c r="M204" s="28" t="s">
        <v>869</v>
      </c>
      <c r="N204" s="29">
        <v>2.57</v>
      </c>
      <c r="O204" s="28" t="s">
        <v>868</v>
      </c>
      <c r="P204" s="28" t="s">
        <v>869</v>
      </c>
      <c r="Q204" s="29">
        <v>2.5299999999999998</v>
      </c>
      <c r="R204" s="174" t="str">
        <f t="shared" si="36"/>
        <v>A</v>
      </c>
      <c r="S204" s="177">
        <f t="shared" si="37"/>
        <v>1</v>
      </c>
      <c r="T204" s="177">
        <f t="shared" si="38"/>
        <v>1</v>
      </c>
      <c r="U204" s="177">
        <f t="shared" si="39"/>
        <v>0</v>
      </c>
      <c r="V204" s="181" t="str">
        <f t="shared" si="40"/>
        <v>Escherichia coli</v>
      </c>
      <c r="W204" s="181" t="str">
        <f t="shared" si="41"/>
        <v>Escherichia coli</v>
      </c>
      <c r="X204" s="177">
        <f t="shared" si="42"/>
        <v>0</v>
      </c>
      <c r="Y204" s="177">
        <f t="shared" si="43"/>
        <v>0</v>
      </c>
      <c r="Z204" s="177">
        <f t="shared" si="44"/>
        <v>0</v>
      </c>
      <c r="AA204" s="177">
        <f t="shared" si="45"/>
        <v>0</v>
      </c>
    </row>
    <row r="205" spans="4:27" ht="15" customHeight="1" x14ac:dyDescent="0.25">
      <c r="D205" s="179">
        <v>1</v>
      </c>
      <c r="E205" s="172">
        <f t="shared" si="46"/>
        <v>0</v>
      </c>
      <c r="F205" s="28" t="s">
        <v>870</v>
      </c>
      <c r="G205" s="28" t="s">
        <v>333</v>
      </c>
      <c r="H205" s="28" t="s">
        <v>368</v>
      </c>
      <c r="I205" s="31">
        <v>44245</v>
      </c>
      <c r="J205" s="28" t="s">
        <v>847</v>
      </c>
      <c r="K205" s="28" t="s">
        <v>871</v>
      </c>
      <c r="L205" s="28" t="s">
        <v>847</v>
      </c>
      <c r="M205" s="28" t="s">
        <v>849</v>
      </c>
      <c r="N205" s="29">
        <v>2.14</v>
      </c>
      <c r="O205" s="28" t="s">
        <v>847</v>
      </c>
      <c r="P205" s="28" t="s">
        <v>849</v>
      </c>
      <c r="Q205" s="29">
        <v>1.99</v>
      </c>
      <c r="R205" s="174" t="str">
        <f t="shared" si="36"/>
        <v>A</v>
      </c>
      <c r="S205" s="177">
        <f t="shared" si="37"/>
        <v>0</v>
      </c>
      <c r="T205" s="177">
        <f t="shared" si="38"/>
        <v>0</v>
      </c>
      <c r="U205" s="177">
        <f t="shared" si="39"/>
        <v>1</v>
      </c>
      <c r="V205" s="181" t="str">
        <f t="shared" si="40"/>
        <v>Cronobacter sp</v>
      </c>
      <c r="W205" s="181" t="str">
        <f t="shared" si="41"/>
        <v>Cronobacter sp</v>
      </c>
      <c r="X205" s="177">
        <f t="shared" si="42"/>
        <v>0</v>
      </c>
      <c r="Y205" s="177">
        <f t="shared" si="43"/>
        <v>0</v>
      </c>
      <c r="Z205" s="177">
        <f t="shared" si="44"/>
        <v>0</v>
      </c>
      <c r="AA205" s="177">
        <f t="shared" si="45"/>
        <v>0</v>
      </c>
    </row>
    <row r="206" spans="4:27" ht="15" customHeight="1" x14ac:dyDescent="0.25">
      <c r="D206" s="179">
        <v>0</v>
      </c>
      <c r="E206" s="172">
        <f t="shared" si="46"/>
        <v>0</v>
      </c>
      <c r="F206" s="28" t="s">
        <v>872</v>
      </c>
      <c r="G206" s="28" t="s">
        <v>354</v>
      </c>
      <c r="H206" s="28" t="s">
        <v>873</v>
      </c>
      <c r="I206" s="31" t="s">
        <v>874</v>
      </c>
      <c r="J206" s="28" t="s">
        <v>868</v>
      </c>
      <c r="K206" s="28" t="s">
        <v>869</v>
      </c>
      <c r="L206" s="28" t="s">
        <v>868</v>
      </c>
      <c r="M206" s="28" t="s">
        <v>869</v>
      </c>
      <c r="N206" s="29">
        <v>2.4300000000000002</v>
      </c>
      <c r="O206" s="28" t="s">
        <v>868</v>
      </c>
      <c r="P206" s="28" t="s">
        <v>869</v>
      </c>
      <c r="Q206" s="29">
        <v>2.39</v>
      </c>
      <c r="R206" s="174" t="str">
        <f t="shared" si="36"/>
        <v>A</v>
      </c>
      <c r="S206" s="177">
        <f t="shared" si="37"/>
        <v>1</v>
      </c>
      <c r="T206" s="177">
        <f t="shared" si="38"/>
        <v>1</v>
      </c>
      <c r="U206" s="177">
        <f t="shared" si="39"/>
        <v>0</v>
      </c>
      <c r="V206" s="181" t="str">
        <f t="shared" si="40"/>
        <v>Escherichia coli</v>
      </c>
      <c r="W206" s="181" t="str">
        <f t="shared" si="41"/>
        <v>Escherichia coli</v>
      </c>
      <c r="X206" s="177">
        <f t="shared" si="42"/>
        <v>0</v>
      </c>
      <c r="Y206" s="177">
        <f t="shared" si="43"/>
        <v>0</v>
      </c>
      <c r="Z206" s="177">
        <f t="shared" si="44"/>
        <v>0</v>
      </c>
      <c r="AA206" s="177">
        <f t="shared" si="45"/>
        <v>0</v>
      </c>
    </row>
    <row r="207" spans="4:27" ht="15" customHeight="1" x14ac:dyDescent="0.25">
      <c r="D207" s="179">
        <v>0</v>
      </c>
      <c r="E207" s="172">
        <f t="shared" si="46"/>
        <v>0</v>
      </c>
      <c r="F207" s="28" t="s">
        <v>875</v>
      </c>
      <c r="G207" s="28" t="s">
        <v>876</v>
      </c>
      <c r="H207" s="28" t="s">
        <v>334</v>
      </c>
      <c r="I207" s="31">
        <v>43049</v>
      </c>
      <c r="J207" s="28" t="s">
        <v>877</v>
      </c>
      <c r="K207" s="28" t="s">
        <v>878</v>
      </c>
      <c r="L207" s="28" t="s">
        <v>877</v>
      </c>
      <c r="M207" s="28" t="s">
        <v>849</v>
      </c>
      <c r="N207" s="29">
        <v>2.31</v>
      </c>
      <c r="O207" s="28" t="s">
        <v>877</v>
      </c>
      <c r="P207" s="28" t="s">
        <v>849</v>
      </c>
      <c r="Q207" s="29">
        <v>2.2400000000000002</v>
      </c>
      <c r="R207" s="174" t="str">
        <f t="shared" si="36"/>
        <v>A</v>
      </c>
      <c r="S207" s="177">
        <f t="shared" si="37"/>
        <v>0</v>
      </c>
      <c r="T207" s="177">
        <f t="shared" si="38"/>
        <v>0</v>
      </c>
      <c r="U207" s="177">
        <f t="shared" si="39"/>
        <v>1</v>
      </c>
      <c r="V207" s="181" t="str">
        <f t="shared" si="40"/>
        <v>Salmonella sp</v>
      </c>
      <c r="W207" s="181" t="str">
        <f t="shared" si="41"/>
        <v>Salmonella sp</v>
      </c>
      <c r="X207" s="177">
        <f t="shared" si="42"/>
        <v>0</v>
      </c>
      <c r="Y207" s="177">
        <f t="shared" si="43"/>
        <v>0</v>
      </c>
      <c r="Z207" s="177">
        <f t="shared" si="44"/>
        <v>0</v>
      </c>
      <c r="AA207" s="177">
        <f t="shared" si="45"/>
        <v>0</v>
      </c>
    </row>
    <row r="208" spans="4:27" ht="15" customHeight="1" x14ac:dyDescent="0.25">
      <c r="D208" s="179">
        <v>0</v>
      </c>
      <c r="E208" s="172">
        <f t="shared" si="46"/>
        <v>0</v>
      </c>
      <c r="F208" s="28" t="s">
        <v>879</v>
      </c>
      <c r="G208" s="28" t="s">
        <v>382</v>
      </c>
      <c r="H208" s="28" t="s">
        <v>444</v>
      </c>
      <c r="I208" s="31" t="s">
        <v>880</v>
      </c>
      <c r="J208" s="28" t="s">
        <v>863</v>
      </c>
      <c r="K208" s="28" t="s">
        <v>865</v>
      </c>
      <c r="L208" s="28" t="s">
        <v>863</v>
      </c>
      <c r="M208" s="28" t="s">
        <v>865</v>
      </c>
      <c r="N208" s="29">
        <v>2.4500000000000002</v>
      </c>
      <c r="O208" s="28" t="s">
        <v>863</v>
      </c>
      <c r="P208" s="28" t="s">
        <v>865</v>
      </c>
      <c r="Q208" s="29">
        <v>2.42</v>
      </c>
      <c r="R208" s="174" t="str">
        <f t="shared" si="36"/>
        <v>A</v>
      </c>
      <c r="S208" s="177">
        <f t="shared" si="37"/>
        <v>1</v>
      </c>
      <c r="T208" s="177">
        <f t="shared" si="38"/>
        <v>1</v>
      </c>
      <c r="U208" s="177">
        <f t="shared" si="39"/>
        <v>0</v>
      </c>
      <c r="V208" s="181" t="str">
        <f t="shared" si="40"/>
        <v>Klebsiella oxytoca</v>
      </c>
      <c r="W208" s="181" t="str">
        <f t="shared" si="41"/>
        <v>Klebsiella oxytoca</v>
      </c>
      <c r="X208" s="177">
        <f t="shared" si="42"/>
        <v>0</v>
      </c>
      <c r="Y208" s="177">
        <f t="shared" si="43"/>
        <v>0</v>
      </c>
      <c r="Z208" s="177">
        <f t="shared" si="44"/>
        <v>0</v>
      </c>
      <c r="AA208" s="177">
        <f t="shared" si="45"/>
        <v>0</v>
      </c>
    </row>
    <row r="209" spans="4:27" ht="15" customHeight="1" x14ac:dyDescent="0.25">
      <c r="D209" s="179">
        <v>1</v>
      </c>
      <c r="E209" s="172">
        <f t="shared" si="46"/>
        <v>0</v>
      </c>
      <c r="F209" s="28" t="s">
        <v>881</v>
      </c>
      <c r="G209" s="28" t="s">
        <v>862</v>
      </c>
      <c r="H209" s="28" t="s">
        <v>472</v>
      </c>
      <c r="I209" s="31">
        <v>42935.483807870369</v>
      </c>
      <c r="J209" s="28" t="s">
        <v>863</v>
      </c>
      <c r="K209" s="28" t="s">
        <v>882</v>
      </c>
      <c r="L209" s="28" t="s">
        <v>863</v>
      </c>
      <c r="M209" s="28" t="s">
        <v>865</v>
      </c>
      <c r="N209" s="29">
        <v>2.35</v>
      </c>
      <c r="O209" s="28" t="s">
        <v>863</v>
      </c>
      <c r="P209" s="28" t="s">
        <v>865</v>
      </c>
      <c r="Q209" s="29">
        <v>2.27</v>
      </c>
      <c r="R209" s="174" t="str">
        <f t="shared" si="36"/>
        <v>A</v>
      </c>
      <c r="S209" s="177">
        <f t="shared" si="37"/>
        <v>0</v>
      </c>
      <c r="T209" s="177">
        <f t="shared" si="38"/>
        <v>0</v>
      </c>
      <c r="U209" s="177">
        <f t="shared" si="39"/>
        <v>1</v>
      </c>
      <c r="V209" s="181" t="str">
        <f t="shared" si="40"/>
        <v>Klebsiella oxytoca</v>
      </c>
      <c r="W209" s="181" t="str">
        <f t="shared" si="41"/>
        <v>Klebsiella oxytoca</v>
      </c>
      <c r="X209" s="177">
        <f t="shared" si="42"/>
        <v>0</v>
      </c>
      <c r="Y209" s="177">
        <f t="shared" si="43"/>
        <v>0</v>
      </c>
      <c r="Z209" s="177">
        <f t="shared" si="44"/>
        <v>0</v>
      </c>
      <c r="AA209" s="177">
        <f t="shared" si="45"/>
        <v>0</v>
      </c>
    </row>
    <row r="210" spans="4:27" ht="15" customHeight="1" x14ac:dyDescent="0.25">
      <c r="D210" s="179">
        <v>1</v>
      </c>
      <c r="E210" s="172">
        <f t="shared" si="46"/>
        <v>1</v>
      </c>
      <c r="F210" s="28" t="s">
        <v>883</v>
      </c>
      <c r="G210" s="28" t="s">
        <v>884</v>
      </c>
      <c r="H210" s="28" t="s">
        <v>410</v>
      </c>
      <c r="I210" s="31">
        <v>42893</v>
      </c>
      <c r="J210" s="28" t="s">
        <v>868</v>
      </c>
      <c r="K210" s="28" t="s">
        <v>869</v>
      </c>
      <c r="L210" s="28" t="s">
        <v>868</v>
      </c>
      <c r="M210" s="28" t="s">
        <v>869</v>
      </c>
      <c r="N210" s="29">
        <v>2.41</v>
      </c>
      <c r="O210" s="28" t="s">
        <v>868</v>
      </c>
      <c r="P210" s="28" t="s">
        <v>869</v>
      </c>
      <c r="Q210" s="29">
        <v>2.37</v>
      </c>
      <c r="R210" s="174" t="str">
        <f t="shared" si="36"/>
        <v>A</v>
      </c>
      <c r="S210" s="177">
        <f t="shared" si="37"/>
        <v>1</v>
      </c>
      <c r="T210" s="177">
        <f t="shared" si="38"/>
        <v>1</v>
      </c>
      <c r="U210" s="177">
        <f t="shared" si="39"/>
        <v>0</v>
      </c>
      <c r="V210" s="181" t="str">
        <f t="shared" si="40"/>
        <v>Escherichia coli</v>
      </c>
      <c r="W210" s="181" t="str">
        <f t="shared" si="41"/>
        <v>Escherichia coli</v>
      </c>
      <c r="X210" s="177">
        <f t="shared" si="42"/>
        <v>0</v>
      </c>
      <c r="Y210" s="177">
        <f t="shared" si="43"/>
        <v>0</v>
      </c>
      <c r="Z210" s="177">
        <f t="shared" si="44"/>
        <v>0</v>
      </c>
      <c r="AA210" s="177">
        <f t="shared" si="45"/>
        <v>0</v>
      </c>
    </row>
    <row r="211" spans="4:27" ht="15" customHeight="1" x14ac:dyDescent="0.25">
      <c r="D211" s="179">
        <v>0</v>
      </c>
      <c r="E211" s="172">
        <f t="shared" si="46"/>
        <v>0</v>
      </c>
      <c r="F211" s="28" t="s">
        <v>885</v>
      </c>
      <c r="G211" s="28" t="s">
        <v>354</v>
      </c>
      <c r="H211" s="28" t="s">
        <v>334</v>
      </c>
      <c r="I211" s="31">
        <v>42655</v>
      </c>
      <c r="J211" s="28" t="s">
        <v>877</v>
      </c>
      <c r="K211" s="28" t="s">
        <v>878</v>
      </c>
      <c r="L211" s="28" t="s">
        <v>877</v>
      </c>
      <c r="M211" s="28" t="s">
        <v>849</v>
      </c>
      <c r="N211" s="29">
        <v>2.4</v>
      </c>
      <c r="O211" s="28" t="s">
        <v>877</v>
      </c>
      <c r="P211" s="28" t="s">
        <v>849</v>
      </c>
      <c r="Q211" s="29">
        <v>2.35</v>
      </c>
      <c r="R211" s="174" t="str">
        <f t="shared" si="36"/>
        <v>A</v>
      </c>
      <c r="S211" s="177">
        <f t="shared" si="37"/>
        <v>0</v>
      </c>
      <c r="T211" s="177">
        <f t="shared" si="38"/>
        <v>0</v>
      </c>
      <c r="U211" s="177">
        <f t="shared" si="39"/>
        <v>1</v>
      </c>
      <c r="V211" s="181" t="str">
        <f t="shared" si="40"/>
        <v>Salmonella sp</v>
      </c>
      <c r="W211" s="181" t="str">
        <f t="shared" si="41"/>
        <v>Salmonella sp</v>
      </c>
      <c r="X211" s="177">
        <f t="shared" si="42"/>
        <v>0</v>
      </c>
      <c r="Y211" s="177">
        <f t="shared" si="43"/>
        <v>0</v>
      </c>
      <c r="Z211" s="177">
        <f t="shared" si="44"/>
        <v>0</v>
      </c>
      <c r="AA211" s="177">
        <f t="shared" si="45"/>
        <v>0</v>
      </c>
    </row>
    <row r="212" spans="4:27" ht="15" customHeight="1" x14ac:dyDescent="0.25">
      <c r="D212" s="179">
        <v>1</v>
      </c>
      <c r="E212" s="172">
        <f t="shared" si="46"/>
        <v>0</v>
      </c>
      <c r="F212" s="28" t="s">
        <v>886</v>
      </c>
      <c r="G212" s="28" t="s">
        <v>862</v>
      </c>
      <c r="H212" s="28" t="s">
        <v>410</v>
      </c>
      <c r="I212" s="31">
        <v>42661.273229166669</v>
      </c>
      <c r="J212" s="28" t="s">
        <v>863</v>
      </c>
      <c r="K212" s="28" t="s">
        <v>882</v>
      </c>
      <c r="L212" s="28" t="s">
        <v>863</v>
      </c>
      <c r="M212" s="28" t="s">
        <v>865</v>
      </c>
      <c r="N212" s="29">
        <v>2.46</v>
      </c>
      <c r="O212" s="28" t="s">
        <v>863</v>
      </c>
      <c r="P212" s="28" t="s">
        <v>865</v>
      </c>
      <c r="Q212" s="29">
        <v>2.4300000000000002</v>
      </c>
      <c r="R212" s="174" t="str">
        <f t="shared" si="36"/>
        <v>A</v>
      </c>
      <c r="S212" s="177">
        <f t="shared" si="37"/>
        <v>0</v>
      </c>
      <c r="T212" s="177">
        <f t="shared" si="38"/>
        <v>0</v>
      </c>
      <c r="U212" s="177">
        <f t="shared" si="39"/>
        <v>1</v>
      </c>
      <c r="V212" s="181" t="str">
        <f t="shared" si="40"/>
        <v>Klebsiella oxytoca</v>
      </c>
      <c r="W212" s="181" t="str">
        <f t="shared" si="41"/>
        <v>Klebsiella oxytoca</v>
      </c>
      <c r="X212" s="177">
        <f t="shared" si="42"/>
        <v>0</v>
      </c>
      <c r="Y212" s="177">
        <f t="shared" si="43"/>
        <v>0</v>
      </c>
      <c r="Z212" s="177">
        <f t="shared" si="44"/>
        <v>0</v>
      </c>
      <c r="AA212" s="177">
        <f t="shared" si="45"/>
        <v>0</v>
      </c>
    </row>
    <row r="213" spans="4:27" ht="15" customHeight="1" x14ac:dyDescent="0.25">
      <c r="D213" s="179">
        <v>0</v>
      </c>
      <c r="E213" s="172">
        <f t="shared" si="46"/>
        <v>0</v>
      </c>
      <c r="F213" s="28" t="s">
        <v>887</v>
      </c>
      <c r="G213" s="28" t="s">
        <v>888</v>
      </c>
      <c r="H213" s="28" t="s">
        <v>334</v>
      </c>
      <c r="I213" s="31">
        <v>43061</v>
      </c>
      <c r="J213" s="28" t="s">
        <v>868</v>
      </c>
      <c r="K213" s="28" t="s">
        <v>869</v>
      </c>
      <c r="L213" s="28" t="s">
        <v>868</v>
      </c>
      <c r="M213" s="28" t="s">
        <v>869</v>
      </c>
      <c r="N213" s="29">
        <v>2.4500000000000002</v>
      </c>
      <c r="O213" s="28" t="s">
        <v>868</v>
      </c>
      <c r="P213" s="28" t="s">
        <v>869</v>
      </c>
      <c r="Q213" s="29">
        <v>2.39</v>
      </c>
      <c r="R213" s="174" t="str">
        <f t="shared" si="36"/>
        <v>A</v>
      </c>
      <c r="S213" s="177">
        <f t="shared" si="37"/>
        <v>1</v>
      </c>
      <c r="T213" s="177">
        <f t="shared" si="38"/>
        <v>1</v>
      </c>
      <c r="U213" s="177">
        <f t="shared" si="39"/>
        <v>0</v>
      </c>
      <c r="V213" s="181" t="str">
        <f t="shared" si="40"/>
        <v>Escherichia coli</v>
      </c>
      <c r="W213" s="181" t="str">
        <f t="shared" si="41"/>
        <v>Escherichia coli</v>
      </c>
      <c r="X213" s="177">
        <f t="shared" si="42"/>
        <v>0</v>
      </c>
      <c r="Y213" s="177">
        <f t="shared" si="43"/>
        <v>0</v>
      </c>
      <c r="Z213" s="177">
        <f t="shared" si="44"/>
        <v>0</v>
      </c>
      <c r="AA213" s="177">
        <f t="shared" si="45"/>
        <v>0</v>
      </c>
    </row>
    <row r="214" spans="4:27" ht="15" customHeight="1" x14ac:dyDescent="0.25">
      <c r="D214" s="179">
        <v>1</v>
      </c>
      <c r="E214" s="172">
        <f t="shared" si="46"/>
        <v>1</v>
      </c>
      <c r="F214" s="28" t="s">
        <v>889</v>
      </c>
      <c r="G214" s="28" t="s">
        <v>862</v>
      </c>
      <c r="H214" s="28" t="s">
        <v>410</v>
      </c>
      <c r="I214" s="31">
        <v>42845.287349537037</v>
      </c>
      <c r="J214" s="28" t="s">
        <v>863</v>
      </c>
      <c r="K214" s="28" t="s">
        <v>890</v>
      </c>
      <c r="L214" s="28" t="s">
        <v>863</v>
      </c>
      <c r="M214" s="28" t="s">
        <v>890</v>
      </c>
      <c r="N214" s="29">
        <v>2.42</v>
      </c>
      <c r="O214" s="28" t="s">
        <v>863</v>
      </c>
      <c r="P214" s="28" t="s">
        <v>890</v>
      </c>
      <c r="Q214" s="29">
        <v>2.4</v>
      </c>
      <c r="R214" s="174" t="str">
        <f t="shared" si="36"/>
        <v>A</v>
      </c>
      <c r="S214" s="177">
        <f t="shared" si="37"/>
        <v>1</v>
      </c>
      <c r="T214" s="177">
        <f t="shared" si="38"/>
        <v>1</v>
      </c>
      <c r="U214" s="177">
        <f t="shared" si="39"/>
        <v>0</v>
      </c>
      <c r="V214" s="181" t="str">
        <f t="shared" si="40"/>
        <v>Klebsiella variicola</v>
      </c>
      <c r="W214" s="181" t="str">
        <f t="shared" si="41"/>
        <v>Klebsiella variicola</v>
      </c>
      <c r="X214" s="177">
        <f t="shared" si="42"/>
        <v>0</v>
      </c>
      <c r="Y214" s="177">
        <f t="shared" si="43"/>
        <v>0</v>
      </c>
      <c r="Z214" s="177">
        <f t="shared" si="44"/>
        <v>0</v>
      </c>
      <c r="AA214" s="177">
        <f t="shared" si="45"/>
        <v>0</v>
      </c>
    </row>
    <row r="215" spans="4:27" ht="15" customHeight="1" x14ac:dyDescent="0.25">
      <c r="D215" s="179">
        <v>1</v>
      </c>
      <c r="E215" s="172">
        <f t="shared" si="46"/>
        <v>1</v>
      </c>
      <c r="F215" s="28" t="s">
        <v>891</v>
      </c>
      <c r="G215" s="28" t="s">
        <v>867</v>
      </c>
      <c r="H215" s="28" t="s">
        <v>334</v>
      </c>
      <c r="I215" s="31">
        <v>42135</v>
      </c>
      <c r="J215" s="28" t="s">
        <v>868</v>
      </c>
      <c r="K215" s="28" t="s">
        <v>869</v>
      </c>
      <c r="L215" s="28" t="s">
        <v>868</v>
      </c>
      <c r="M215" s="28" t="s">
        <v>869</v>
      </c>
      <c r="N215" s="29">
        <v>2.52</v>
      </c>
      <c r="O215" s="28" t="s">
        <v>868</v>
      </c>
      <c r="P215" s="28" t="s">
        <v>869</v>
      </c>
      <c r="Q215" s="29">
        <v>2.5</v>
      </c>
      <c r="R215" s="174" t="str">
        <f t="shared" si="36"/>
        <v>A</v>
      </c>
      <c r="S215" s="177">
        <f t="shared" si="37"/>
        <v>1</v>
      </c>
      <c r="T215" s="177">
        <f t="shared" si="38"/>
        <v>1</v>
      </c>
      <c r="U215" s="177">
        <f t="shared" si="39"/>
        <v>0</v>
      </c>
      <c r="V215" s="181" t="str">
        <f t="shared" si="40"/>
        <v>Escherichia coli</v>
      </c>
      <c r="W215" s="181" t="str">
        <f t="shared" si="41"/>
        <v>Escherichia coli</v>
      </c>
      <c r="X215" s="177">
        <f t="shared" si="42"/>
        <v>0</v>
      </c>
      <c r="Y215" s="177">
        <f t="shared" si="43"/>
        <v>0</v>
      </c>
      <c r="Z215" s="177">
        <f t="shared" si="44"/>
        <v>0</v>
      </c>
      <c r="AA215" s="177">
        <f t="shared" si="45"/>
        <v>0</v>
      </c>
    </row>
    <row r="216" spans="4:27" ht="15" customHeight="1" x14ac:dyDescent="0.25">
      <c r="D216" s="179">
        <v>1</v>
      </c>
      <c r="E216" s="172">
        <f t="shared" si="46"/>
        <v>1</v>
      </c>
      <c r="F216" s="28" t="s">
        <v>892</v>
      </c>
      <c r="G216" s="28" t="s">
        <v>862</v>
      </c>
      <c r="H216" s="28" t="s">
        <v>410</v>
      </c>
      <c r="I216" s="31">
        <v>42661.302685185183</v>
      </c>
      <c r="J216" s="28" t="s">
        <v>863</v>
      </c>
      <c r="K216" s="28" t="s">
        <v>609</v>
      </c>
      <c r="L216" s="28" t="s">
        <v>863</v>
      </c>
      <c r="M216" s="28" t="s">
        <v>609</v>
      </c>
      <c r="N216" s="29">
        <v>2.4500000000000002</v>
      </c>
      <c r="O216" s="28" t="s">
        <v>863</v>
      </c>
      <c r="P216" s="28" t="s">
        <v>609</v>
      </c>
      <c r="Q216" s="29">
        <v>2.39</v>
      </c>
      <c r="R216" s="174" t="str">
        <f t="shared" si="36"/>
        <v>A</v>
      </c>
      <c r="S216" s="177">
        <f t="shared" si="37"/>
        <v>1</v>
      </c>
      <c r="T216" s="177">
        <f t="shared" si="38"/>
        <v>1</v>
      </c>
      <c r="U216" s="177">
        <f t="shared" si="39"/>
        <v>0</v>
      </c>
      <c r="V216" s="181" t="str">
        <f t="shared" si="40"/>
        <v>Klebsiella pneumoniae</v>
      </c>
      <c r="W216" s="181" t="str">
        <f t="shared" si="41"/>
        <v>Klebsiella pneumoniae</v>
      </c>
      <c r="X216" s="177">
        <f t="shared" si="42"/>
        <v>0</v>
      </c>
      <c r="Y216" s="177">
        <f t="shared" si="43"/>
        <v>0</v>
      </c>
      <c r="Z216" s="177">
        <f t="shared" si="44"/>
        <v>0</v>
      </c>
      <c r="AA216" s="177">
        <f t="shared" si="45"/>
        <v>0</v>
      </c>
    </row>
    <row r="217" spans="4:27" ht="15" customHeight="1" x14ac:dyDescent="0.25">
      <c r="D217" s="179">
        <v>1</v>
      </c>
      <c r="E217" s="172">
        <f t="shared" si="46"/>
        <v>0</v>
      </c>
      <c r="F217" s="28" t="s">
        <v>893</v>
      </c>
      <c r="G217" s="28" t="s">
        <v>862</v>
      </c>
      <c r="H217" s="28" t="s">
        <v>410</v>
      </c>
      <c r="I217" s="31">
        <v>42845.277372685188</v>
      </c>
      <c r="J217" s="28" t="s">
        <v>863</v>
      </c>
      <c r="K217" s="28" t="s">
        <v>864</v>
      </c>
      <c r="L217" s="28" t="s">
        <v>863</v>
      </c>
      <c r="M217" s="28" t="s">
        <v>865</v>
      </c>
      <c r="N217" s="29">
        <v>2.42</v>
      </c>
      <c r="O217" s="28" t="s">
        <v>863</v>
      </c>
      <c r="P217" s="28" t="s">
        <v>865</v>
      </c>
      <c r="Q217" s="29">
        <v>2.37</v>
      </c>
      <c r="R217" s="174" t="str">
        <f t="shared" si="36"/>
        <v>A</v>
      </c>
      <c r="S217" s="177">
        <f t="shared" si="37"/>
        <v>0</v>
      </c>
      <c r="T217" s="177">
        <f t="shared" si="38"/>
        <v>0</v>
      </c>
      <c r="U217" s="177">
        <f t="shared" si="39"/>
        <v>1</v>
      </c>
      <c r="V217" s="181" t="str">
        <f t="shared" si="40"/>
        <v>Klebsiella oxytoca</v>
      </c>
      <c r="W217" s="181" t="str">
        <f t="shared" si="41"/>
        <v>Klebsiella oxytoca</v>
      </c>
      <c r="X217" s="177">
        <f t="shared" si="42"/>
        <v>0</v>
      </c>
      <c r="Y217" s="177">
        <f t="shared" si="43"/>
        <v>0</v>
      </c>
      <c r="Z217" s="177">
        <f t="shared" si="44"/>
        <v>0</v>
      </c>
      <c r="AA217" s="177">
        <f t="shared" si="45"/>
        <v>0</v>
      </c>
    </row>
    <row r="218" spans="4:27" ht="15" customHeight="1" x14ac:dyDescent="0.25">
      <c r="D218" s="179">
        <v>1</v>
      </c>
      <c r="E218" s="172">
        <f t="shared" si="46"/>
        <v>1</v>
      </c>
      <c r="F218" s="28" t="s">
        <v>894</v>
      </c>
      <c r="G218" s="28" t="s">
        <v>862</v>
      </c>
      <c r="H218" s="28" t="s">
        <v>410</v>
      </c>
      <c r="I218" s="31">
        <v>42845.279629629629</v>
      </c>
      <c r="J218" s="28" t="s">
        <v>863</v>
      </c>
      <c r="K218" s="28" t="s">
        <v>609</v>
      </c>
      <c r="L218" s="28" t="s">
        <v>863</v>
      </c>
      <c r="M218" s="28" t="s">
        <v>609</v>
      </c>
      <c r="N218" s="29">
        <v>2.44</v>
      </c>
      <c r="O218" s="28" t="s">
        <v>863</v>
      </c>
      <c r="P218" s="28" t="s">
        <v>609</v>
      </c>
      <c r="Q218" s="29">
        <v>2.38</v>
      </c>
      <c r="R218" s="174" t="str">
        <f t="shared" si="36"/>
        <v>A</v>
      </c>
      <c r="S218" s="177">
        <f t="shared" si="37"/>
        <v>1</v>
      </c>
      <c r="T218" s="177">
        <f t="shared" si="38"/>
        <v>1</v>
      </c>
      <c r="U218" s="177">
        <f t="shared" si="39"/>
        <v>0</v>
      </c>
      <c r="V218" s="181" t="str">
        <f t="shared" si="40"/>
        <v>Klebsiella pneumoniae</v>
      </c>
      <c r="W218" s="181" t="str">
        <f t="shared" si="41"/>
        <v>Klebsiella pneumoniae</v>
      </c>
      <c r="X218" s="177">
        <f t="shared" si="42"/>
        <v>0</v>
      </c>
      <c r="Y218" s="177">
        <f t="shared" si="43"/>
        <v>0</v>
      </c>
      <c r="Z218" s="177">
        <f t="shared" si="44"/>
        <v>0</v>
      </c>
      <c r="AA218" s="177">
        <f t="shared" si="45"/>
        <v>0</v>
      </c>
    </row>
    <row r="219" spans="4:27" ht="15" customHeight="1" x14ac:dyDescent="0.25">
      <c r="D219" s="179">
        <v>0</v>
      </c>
      <c r="E219" s="172">
        <f t="shared" si="46"/>
        <v>0</v>
      </c>
      <c r="F219" s="28">
        <v>181014549</v>
      </c>
      <c r="G219" s="28" t="s">
        <v>895</v>
      </c>
      <c r="H219" s="28" t="s">
        <v>334</v>
      </c>
      <c r="I219" s="31">
        <v>43382</v>
      </c>
      <c r="J219" s="28" t="s">
        <v>877</v>
      </c>
      <c r="K219" s="28" t="s">
        <v>878</v>
      </c>
      <c r="L219" s="28" t="s">
        <v>877</v>
      </c>
      <c r="M219" s="28" t="s">
        <v>849</v>
      </c>
      <c r="N219" s="29">
        <v>2.4300000000000002</v>
      </c>
      <c r="O219" s="28" t="s">
        <v>877</v>
      </c>
      <c r="P219" s="28" t="s">
        <v>849</v>
      </c>
      <c r="Q219" s="29">
        <v>2.37</v>
      </c>
      <c r="R219" s="174" t="str">
        <f t="shared" si="36"/>
        <v>A</v>
      </c>
      <c r="S219" s="177">
        <f t="shared" si="37"/>
        <v>0</v>
      </c>
      <c r="T219" s="177">
        <f t="shared" si="38"/>
        <v>0</v>
      </c>
      <c r="U219" s="177">
        <f t="shared" si="39"/>
        <v>1</v>
      </c>
      <c r="V219" s="181" t="str">
        <f t="shared" si="40"/>
        <v>Salmonella sp</v>
      </c>
      <c r="W219" s="181" t="str">
        <f t="shared" si="41"/>
        <v>Salmonella sp</v>
      </c>
      <c r="X219" s="177">
        <f t="shared" si="42"/>
        <v>0</v>
      </c>
      <c r="Y219" s="177">
        <f t="shared" si="43"/>
        <v>0</v>
      </c>
      <c r="Z219" s="177">
        <f t="shared" si="44"/>
        <v>0</v>
      </c>
      <c r="AA219" s="177">
        <f t="shared" si="45"/>
        <v>0</v>
      </c>
    </row>
    <row r="220" spans="4:27" ht="15" customHeight="1" x14ac:dyDescent="0.25">
      <c r="D220" s="179">
        <v>1</v>
      </c>
      <c r="E220" s="172">
        <f t="shared" si="46"/>
        <v>1</v>
      </c>
      <c r="F220" s="28" t="s">
        <v>896</v>
      </c>
      <c r="G220" s="28" t="s">
        <v>862</v>
      </c>
      <c r="H220" s="28" t="s">
        <v>410</v>
      </c>
      <c r="I220" s="31">
        <v>42845.283553240741</v>
      </c>
      <c r="J220" s="28" t="s">
        <v>863</v>
      </c>
      <c r="K220" s="28" t="s">
        <v>609</v>
      </c>
      <c r="L220" s="28" t="s">
        <v>863</v>
      </c>
      <c r="M220" s="28" t="s">
        <v>609</v>
      </c>
      <c r="N220" s="29">
        <v>2.4</v>
      </c>
      <c r="O220" s="28" t="s">
        <v>863</v>
      </c>
      <c r="P220" s="28" t="s">
        <v>609</v>
      </c>
      <c r="Q220" s="29">
        <v>2.36</v>
      </c>
      <c r="R220" s="174" t="str">
        <f t="shared" si="36"/>
        <v>A</v>
      </c>
      <c r="S220" s="177">
        <f t="shared" si="37"/>
        <v>1</v>
      </c>
      <c r="T220" s="177">
        <f t="shared" si="38"/>
        <v>1</v>
      </c>
      <c r="U220" s="177">
        <f t="shared" si="39"/>
        <v>0</v>
      </c>
      <c r="V220" s="181" t="str">
        <f t="shared" si="40"/>
        <v>Klebsiella pneumoniae</v>
      </c>
      <c r="W220" s="181" t="str">
        <f t="shared" si="41"/>
        <v>Klebsiella pneumoniae</v>
      </c>
      <c r="X220" s="177">
        <f t="shared" si="42"/>
        <v>0</v>
      </c>
      <c r="Y220" s="177">
        <f t="shared" si="43"/>
        <v>0</v>
      </c>
      <c r="Z220" s="177">
        <f t="shared" si="44"/>
        <v>0</v>
      </c>
      <c r="AA220" s="177">
        <f t="shared" si="45"/>
        <v>0</v>
      </c>
    </row>
    <row r="221" spans="4:27" ht="15" customHeight="1" x14ac:dyDescent="0.25">
      <c r="D221" s="179">
        <v>1</v>
      </c>
      <c r="E221" s="172">
        <f t="shared" si="46"/>
        <v>1</v>
      </c>
      <c r="F221" s="28" t="s">
        <v>898</v>
      </c>
      <c r="G221" s="28" t="s">
        <v>899</v>
      </c>
      <c r="H221" s="28" t="s">
        <v>410</v>
      </c>
      <c r="I221" s="31">
        <v>42893</v>
      </c>
      <c r="J221" s="28" t="s">
        <v>868</v>
      </c>
      <c r="K221" s="28" t="s">
        <v>869</v>
      </c>
      <c r="L221" s="28" t="s">
        <v>868</v>
      </c>
      <c r="M221" s="28" t="s">
        <v>869</v>
      </c>
      <c r="N221" s="29">
        <v>2.2599999999999998</v>
      </c>
      <c r="O221" s="28" t="s">
        <v>868</v>
      </c>
      <c r="P221" s="28" t="s">
        <v>869</v>
      </c>
      <c r="Q221" s="29">
        <v>2.2000000000000002</v>
      </c>
      <c r="R221" s="174" t="str">
        <f t="shared" si="36"/>
        <v>A</v>
      </c>
      <c r="S221" s="177">
        <f t="shared" si="37"/>
        <v>1</v>
      </c>
      <c r="T221" s="177">
        <f t="shared" si="38"/>
        <v>1</v>
      </c>
      <c r="U221" s="177">
        <f t="shared" si="39"/>
        <v>0</v>
      </c>
      <c r="V221" s="181" t="str">
        <f t="shared" si="40"/>
        <v>Escherichia coli</v>
      </c>
      <c r="W221" s="181" t="str">
        <f t="shared" si="41"/>
        <v>Escherichia coli</v>
      </c>
      <c r="X221" s="177">
        <f t="shared" si="42"/>
        <v>0</v>
      </c>
      <c r="Y221" s="177">
        <f t="shared" si="43"/>
        <v>0</v>
      </c>
      <c r="Z221" s="177">
        <f t="shared" si="44"/>
        <v>0</v>
      </c>
      <c r="AA221" s="177">
        <f t="shared" si="45"/>
        <v>0</v>
      </c>
    </row>
    <row r="222" spans="4:27" ht="15" customHeight="1" x14ac:dyDescent="0.25">
      <c r="D222" s="179">
        <v>0</v>
      </c>
      <c r="E222" s="172">
        <f t="shared" si="46"/>
        <v>0</v>
      </c>
      <c r="F222" s="28" t="s">
        <v>900</v>
      </c>
      <c r="G222" s="28" t="s">
        <v>354</v>
      </c>
      <c r="H222" s="28" t="s">
        <v>334</v>
      </c>
      <c r="I222" s="31">
        <v>43854</v>
      </c>
      <c r="J222" s="28" t="s">
        <v>868</v>
      </c>
      <c r="K222" s="28" t="s">
        <v>869</v>
      </c>
      <c r="L222" s="28" t="s">
        <v>868</v>
      </c>
      <c r="M222" s="28" t="s">
        <v>869</v>
      </c>
      <c r="N222" s="29">
        <v>2.46</v>
      </c>
      <c r="O222" s="28" t="s">
        <v>868</v>
      </c>
      <c r="P222" s="28" t="s">
        <v>869</v>
      </c>
      <c r="Q222" s="29">
        <v>2.23</v>
      </c>
      <c r="R222" s="174" t="str">
        <f t="shared" si="36"/>
        <v>A</v>
      </c>
      <c r="S222" s="177">
        <f t="shared" si="37"/>
        <v>1</v>
      </c>
      <c r="T222" s="177">
        <f t="shared" si="38"/>
        <v>1</v>
      </c>
      <c r="U222" s="177">
        <f t="shared" si="39"/>
        <v>0</v>
      </c>
      <c r="V222" s="181" t="str">
        <f t="shared" si="40"/>
        <v>Escherichia coli</v>
      </c>
      <c r="W222" s="181" t="str">
        <f t="shared" si="41"/>
        <v>Escherichia coli</v>
      </c>
      <c r="X222" s="177">
        <f t="shared" si="42"/>
        <v>0</v>
      </c>
      <c r="Y222" s="177">
        <f t="shared" si="43"/>
        <v>0</v>
      </c>
      <c r="Z222" s="177">
        <f t="shared" si="44"/>
        <v>0</v>
      </c>
      <c r="AA222" s="177">
        <f t="shared" si="45"/>
        <v>0</v>
      </c>
    </row>
    <row r="223" spans="4:27" ht="15" customHeight="1" x14ac:dyDescent="0.25">
      <c r="D223" s="179">
        <v>1</v>
      </c>
      <c r="E223" s="172">
        <f t="shared" si="46"/>
        <v>0</v>
      </c>
      <c r="F223" s="28" t="s">
        <v>901</v>
      </c>
      <c r="G223" s="28" t="s">
        <v>902</v>
      </c>
      <c r="H223" s="28" t="s">
        <v>334</v>
      </c>
      <c r="I223" s="31">
        <v>41198</v>
      </c>
      <c r="J223" s="28" t="s">
        <v>877</v>
      </c>
      <c r="K223" s="28" t="s">
        <v>878</v>
      </c>
      <c r="L223" s="28" t="s">
        <v>877</v>
      </c>
      <c r="M223" s="28" t="s">
        <v>849</v>
      </c>
      <c r="N223" s="29">
        <v>2.4500000000000002</v>
      </c>
      <c r="O223" s="28" t="s">
        <v>877</v>
      </c>
      <c r="P223" s="28" t="s">
        <v>849</v>
      </c>
      <c r="Q223" s="29">
        <v>2.11</v>
      </c>
      <c r="R223" s="174" t="str">
        <f t="shared" si="36"/>
        <v>A</v>
      </c>
      <c r="S223" s="177">
        <f t="shared" si="37"/>
        <v>0</v>
      </c>
      <c r="T223" s="177">
        <f t="shared" si="38"/>
        <v>0</v>
      </c>
      <c r="U223" s="177">
        <f t="shared" si="39"/>
        <v>1</v>
      </c>
      <c r="V223" s="181" t="str">
        <f t="shared" si="40"/>
        <v>Salmonella sp</v>
      </c>
      <c r="W223" s="181" t="str">
        <f t="shared" si="41"/>
        <v>Salmonella sp</v>
      </c>
      <c r="X223" s="177">
        <f t="shared" si="42"/>
        <v>0</v>
      </c>
      <c r="Y223" s="177">
        <f t="shared" si="43"/>
        <v>0</v>
      </c>
      <c r="Z223" s="177">
        <f t="shared" si="44"/>
        <v>0</v>
      </c>
      <c r="AA223" s="177">
        <f t="shared" si="45"/>
        <v>0</v>
      </c>
    </row>
    <row r="224" spans="4:27" ht="15" customHeight="1" x14ac:dyDescent="0.25">
      <c r="D224" s="179">
        <v>0</v>
      </c>
      <c r="E224" s="172">
        <f t="shared" si="46"/>
        <v>0</v>
      </c>
      <c r="F224" s="28" t="s">
        <v>903</v>
      </c>
      <c r="G224" s="28" t="s">
        <v>333</v>
      </c>
      <c r="H224" s="28" t="s">
        <v>432</v>
      </c>
      <c r="I224" s="31" t="s">
        <v>904</v>
      </c>
      <c r="J224" s="28" t="s">
        <v>868</v>
      </c>
      <c r="K224" s="28" t="s">
        <v>869</v>
      </c>
      <c r="L224" s="28" t="s">
        <v>868</v>
      </c>
      <c r="M224" s="28" t="s">
        <v>869</v>
      </c>
      <c r="N224" s="29">
        <v>2.48</v>
      </c>
      <c r="O224" s="28" t="s">
        <v>868</v>
      </c>
      <c r="P224" s="28" t="s">
        <v>869</v>
      </c>
      <c r="Q224" s="29">
        <v>2.35</v>
      </c>
      <c r="R224" s="174" t="str">
        <f t="shared" si="36"/>
        <v>A</v>
      </c>
      <c r="S224" s="177">
        <f t="shared" si="37"/>
        <v>1</v>
      </c>
      <c r="T224" s="177">
        <f t="shared" si="38"/>
        <v>1</v>
      </c>
      <c r="U224" s="177">
        <f t="shared" si="39"/>
        <v>0</v>
      </c>
      <c r="V224" s="181" t="str">
        <f t="shared" si="40"/>
        <v>Escherichia coli</v>
      </c>
      <c r="W224" s="181" t="str">
        <f t="shared" si="41"/>
        <v>Escherichia coli</v>
      </c>
      <c r="X224" s="177">
        <f t="shared" si="42"/>
        <v>0</v>
      </c>
      <c r="Y224" s="177">
        <f t="shared" si="43"/>
        <v>0</v>
      </c>
      <c r="Z224" s="177">
        <f t="shared" si="44"/>
        <v>0</v>
      </c>
      <c r="AA224" s="177">
        <f t="shared" si="45"/>
        <v>0</v>
      </c>
    </row>
    <row r="225" spans="4:27" ht="15" customHeight="1" x14ac:dyDescent="0.25">
      <c r="D225" s="179">
        <v>0</v>
      </c>
      <c r="E225" s="172">
        <f t="shared" si="46"/>
        <v>0</v>
      </c>
      <c r="F225" s="28" t="s">
        <v>905</v>
      </c>
      <c r="G225" s="28" t="s">
        <v>888</v>
      </c>
      <c r="H225" s="28" t="s">
        <v>334</v>
      </c>
      <c r="I225" s="31">
        <v>43049</v>
      </c>
      <c r="J225" s="28" t="s">
        <v>877</v>
      </c>
      <c r="K225" s="28" t="s">
        <v>878</v>
      </c>
      <c r="L225" s="28" t="s">
        <v>877</v>
      </c>
      <c r="M225" s="28" t="s">
        <v>849</v>
      </c>
      <c r="N225" s="29">
        <v>2.44</v>
      </c>
      <c r="O225" s="28" t="s">
        <v>877</v>
      </c>
      <c r="P225" s="28" t="s">
        <v>849</v>
      </c>
      <c r="Q225" s="29">
        <v>2.4300000000000002</v>
      </c>
      <c r="R225" s="174" t="str">
        <f t="shared" si="36"/>
        <v>A</v>
      </c>
      <c r="S225" s="177">
        <f t="shared" si="37"/>
        <v>0</v>
      </c>
      <c r="T225" s="177">
        <f t="shared" si="38"/>
        <v>0</v>
      </c>
      <c r="U225" s="177">
        <f t="shared" si="39"/>
        <v>1</v>
      </c>
      <c r="V225" s="181" t="str">
        <f t="shared" si="40"/>
        <v>Salmonella sp</v>
      </c>
      <c r="W225" s="181" t="str">
        <f t="shared" si="41"/>
        <v>Salmonella sp</v>
      </c>
      <c r="X225" s="177">
        <f t="shared" si="42"/>
        <v>0</v>
      </c>
      <c r="Y225" s="177">
        <f t="shared" si="43"/>
        <v>0</v>
      </c>
      <c r="Z225" s="177">
        <f t="shared" si="44"/>
        <v>0</v>
      </c>
      <c r="AA225" s="177">
        <f t="shared" si="45"/>
        <v>0</v>
      </c>
    </row>
    <row r="226" spans="4:27" ht="15" customHeight="1" x14ac:dyDescent="0.25">
      <c r="D226" s="179">
        <v>0</v>
      </c>
      <c r="E226" s="172">
        <f t="shared" si="46"/>
        <v>0</v>
      </c>
      <c r="F226" s="28" t="s">
        <v>906</v>
      </c>
      <c r="G226" s="28" t="s">
        <v>333</v>
      </c>
      <c r="H226" s="28" t="s">
        <v>432</v>
      </c>
      <c r="I226" s="31" t="s">
        <v>907</v>
      </c>
      <c r="J226" s="28" t="s">
        <v>908</v>
      </c>
      <c r="K226" s="28" t="s">
        <v>909</v>
      </c>
      <c r="L226" s="28" t="s">
        <v>868</v>
      </c>
      <c r="M226" s="28" t="s">
        <v>869</v>
      </c>
      <c r="N226" s="29">
        <v>2.4300000000000002</v>
      </c>
      <c r="O226" s="28" t="s">
        <v>868</v>
      </c>
      <c r="P226" s="28" t="s">
        <v>869</v>
      </c>
      <c r="Q226" s="29">
        <v>2.39</v>
      </c>
      <c r="R226" s="174" t="str">
        <f t="shared" si="36"/>
        <v>A</v>
      </c>
      <c r="S226" s="177">
        <f t="shared" si="37"/>
        <v>0</v>
      </c>
      <c r="T226" s="177">
        <f t="shared" si="38"/>
        <v>0</v>
      </c>
      <c r="U226" s="177">
        <f t="shared" si="39"/>
        <v>1</v>
      </c>
      <c r="V226" s="181" t="str">
        <f t="shared" si="40"/>
        <v>Escherichia coli</v>
      </c>
      <c r="W226" s="181" t="str">
        <f t="shared" si="41"/>
        <v>Escherichia coli</v>
      </c>
      <c r="X226" s="177">
        <f t="shared" si="42"/>
        <v>0</v>
      </c>
      <c r="Y226" s="177">
        <f t="shared" si="43"/>
        <v>0</v>
      </c>
      <c r="Z226" s="177">
        <f t="shared" si="44"/>
        <v>0</v>
      </c>
      <c r="AA226" s="177">
        <f t="shared" si="45"/>
        <v>0</v>
      </c>
    </row>
    <row r="227" spans="4:27" ht="15" customHeight="1" x14ac:dyDescent="0.25">
      <c r="D227" s="179">
        <v>0</v>
      </c>
      <c r="E227" s="172">
        <f t="shared" si="46"/>
        <v>0</v>
      </c>
      <c r="F227" s="28">
        <v>181017494</v>
      </c>
      <c r="G227" s="28" t="s">
        <v>333</v>
      </c>
      <c r="H227" s="28" t="s">
        <v>334</v>
      </c>
      <c r="I227" s="31">
        <v>43438</v>
      </c>
      <c r="J227" s="28" t="s">
        <v>868</v>
      </c>
      <c r="K227" s="28" t="s">
        <v>869</v>
      </c>
      <c r="L227" s="28" t="s">
        <v>868</v>
      </c>
      <c r="M227" s="28" t="s">
        <v>869</v>
      </c>
      <c r="N227" s="29">
        <v>2.35</v>
      </c>
      <c r="O227" s="28" t="s">
        <v>868</v>
      </c>
      <c r="P227" s="28" t="s">
        <v>869</v>
      </c>
      <c r="Q227" s="29">
        <v>2.29</v>
      </c>
      <c r="R227" s="174" t="str">
        <f t="shared" si="36"/>
        <v>A</v>
      </c>
      <c r="S227" s="177">
        <f t="shared" si="37"/>
        <v>1</v>
      </c>
      <c r="T227" s="177">
        <f t="shared" si="38"/>
        <v>1</v>
      </c>
      <c r="U227" s="177">
        <f t="shared" si="39"/>
        <v>0</v>
      </c>
      <c r="V227" s="181" t="str">
        <f t="shared" si="40"/>
        <v>Escherichia coli</v>
      </c>
      <c r="W227" s="181" t="str">
        <f t="shared" si="41"/>
        <v>Escherichia coli</v>
      </c>
      <c r="X227" s="177">
        <f t="shared" si="42"/>
        <v>0</v>
      </c>
      <c r="Y227" s="177">
        <f t="shared" si="43"/>
        <v>0</v>
      </c>
      <c r="Z227" s="177">
        <f t="shared" si="44"/>
        <v>0</v>
      </c>
      <c r="AA227" s="177">
        <f t="shared" si="45"/>
        <v>0</v>
      </c>
    </row>
    <row r="228" spans="4:27" ht="15" customHeight="1" x14ac:dyDescent="0.25">
      <c r="D228" s="179">
        <v>1</v>
      </c>
      <c r="E228" s="172">
        <f t="shared" si="46"/>
        <v>1</v>
      </c>
      <c r="F228" s="28" t="s">
        <v>910</v>
      </c>
      <c r="G228" s="28" t="s">
        <v>867</v>
      </c>
      <c r="H228" s="28" t="s">
        <v>334</v>
      </c>
      <c r="I228" s="31">
        <v>42135</v>
      </c>
      <c r="J228" s="28" t="s">
        <v>868</v>
      </c>
      <c r="K228" s="28" t="s">
        <v>869</v>
      </c>
      <c r="L228" s="28" t="s">
        <v>868</v>
      </c>
      <c r="M228" s="28" t="s">
        <v>869</v>
      </c>
      <c r="N228" s="29">
        <v>2.41</v>
      </c>
      <c r="O228" s="28" t="s">
        <v>868</v>
      </c>
      <c r="P228" s="28" t="s">
        <v>869</v>
      </c>
      <c r="Q228" s="29">
        <v>2.34</v>
      </c>
      <c r="R228" s="174" t="str">
        <f t="shared" si="36"/>
        <v>A</v>
      </c>
      <c r="S228" s="177">
        <f t="shared" si="37"/>
        <v>1</v>
      </c>
      <c r="T228" s="177">
        <f t="shared" si="38"/>
        <v>1</v>
      </c>
      <c r="U228" s="177">
        <f t="shared" si="39"/>
        <v>0</v>
      </c>
      <c r="V228" s="181" t="str">
        <f t="shared" si="40"/>
        <v>Escherichia coli</v>
      </c>
      <c r="W228" s="181" t="str">
        <f t="shared" si="41"/>
        <v>Escherichia coli</v>
      </c>
      <c r="X228" s="177">
        <f t="shared" si="42"/>
        <v>0</v>
      </c>
      <c r="Y228" s="177">
        <f t="shared" si="43"/>
        <v>0</v>
      </c>
      <c r="Z228" s="177">
        <f t="shared" si="44"/>
        <v>0</v>
      </c>
      <c r="AA228" s="177">
        <f t="shared" si="45"/>
        <v>0</v>
      </c>
    </row>
    <row r="229" spans="4:27" ht="15" customHeight="1" x14ac:dyDescent="0.25">
      <c r="D229" s="179">
        <v>0</v>
      </c>
      <c r="E229" s="172">
        <f t="shared" si="46"/>
        <v>0</v>
      </c>
      <c r="F229" s="28" t="s">
        <v>911</v>
      </c>
      <c r="G229" s="28" t="s">
        <v>635</v>
      </c>
      <c r="H229" s="28" t="s">
        <v>334</v>
      </c>
      <c r="I229" s="31">
        <v>43343</v>
      </c>
      <c r="J229" s="28" t="s">
        <v>877</v>
      </c>
      <c r="K229" s="28" t="s">
        <v>878</v>
      </c>
      <c r="L229" s="28" t="s">
        <v>877</v>
      </c>
      <c r="M229" s="28" t="s">
        <v>849</v>
      </c>
      <c r="N229" s="29">
        <v>2.52</v>
      </c>
      <c r="O229" s="28" t="s">
        <v>877</v>
      </c>
      <c r="P229" s="28" t="s">
        <v>849</v>
      </c>
      <c r="Q229" s="29">
        <v>2.46</v>
      </c>
      <c r="R229" s="174" t="str">
        <f t="shared" si="36"/>
        <v>A</v>
      </c>
      <c r="S229" s="177">
        <f t="shared" si="37"/>
        <v>0</v>
      </c>
      <c r="T229" s="177">
        <f t="shared" si="38"/>
        <v>0</v>
      </c>
      <c r="U229" s="177">
        <f t="shared" si="39"/>
        <v>1</v>
      </c>
      <c r="V229" s="181" t="str">
        <f t="shared" si="40"/>
        <v>Salmonella sp</v>
      </c>
      <c r="W229" s="181" t="str">
        <f t="shared" si="41"/>
        <v>Salmonella sp</v>
      </c>
      <c r="X229" s="177">
        <f t="shared" si="42"/>
        <v>0</v>
      </c>
      <c r="Y229" s="177">
        <f t="shared" si="43"/>
        <v>0</v>
      </c>
      <c r="Z229" s="177">
        <f t="shared" si="44"/>
        <v>0</v>
      </c>
      <c r="AA229" s="177">
        <f t="shared" si="45"/>
        <v>0</v>
      </c>
    </row>
    <row r="230" spans="4:27" ht="15" customHeight="1" x14ac:dyDescent="0.25">
      <c r="D230" s="179">
        <v>0</v>
      </c>
      <c r="E230" s="172">
        <f t="shared" si="46"/>
        <v>0</v>
      </c>
      <c r="F230" s="28" t="s">
        <v>1272</v>
      </c>
      <c r="G230" s="28" t="s">
        <v>888</v>
      </c>
      <c r="H230" s="28" t="s">
        <v>334</v>
      </c>
      <c r="I230" s="31">
        <v>43049</v>
      </c>
      <c r="J230" s="28" t="s">
        <v>877</v>
      </c>
      <c r="K230" s="28" t="s">
        <v>878</v>
      </c>
      <c r="L230" s="28" t="s">
        <v>877</v>
      </c>
      <c r="M230" s="28" t="s">
        <v>849</v>
      </c>
      <c r="N230" s="29">
        <v>2.34</v>
      </c>
      <c r="O230" s="28" t="s">
        <v>877</v>
      </c>
      <c r="P230" s="28" t="s">
        <v>849</v>
      </c>
      <c r="Q230" s="29">
        <v>2.34</v>
      </c>
      <c r="R230" s="174" t="str">
        <f t="shared" si="36"/>
        <v>A</v>
      </c>
      <c r="S230" s="177">
        <f t="shared" si="37"/>
        <v>0</v>
      </c>
      <c r="T230" s="177">
        <f t="shared" si="38"/>
        <v>0</v>
      </c>
      <c r="U230" s="177">
        <f t="shared" si="39"/>
        <v>1</v>
      </c>
      <c r="V230" s="181" t="str">
        <f t="shared" si="40"/>
        <v>Salmonella sp</v>
      </c>
      <c r="W230" s="181" t="str">
        <f t="shared" si="41"/>
        <v>Salmonella sp</v>
      </c>
      <c r="X230" s="177">
        <f t="shared" si="42"/>
        <v>0</v>
      </c>
      <c r="Y230" s="177">
        <f t="shared" si="43"/>
        <v>0</v>
      </c>
      <c r="Z230" s="177">
        <f t="shared" si="44"/>
        <v>0</v>
      </c>
      <c r="AA230" s="177">
        <f t="shared" si="45"/>
        <v>0</v>
      </c>
    </row>
    <row r="231" spans="4:27" ht="15" customHeight="1" x14ac:dyDescent="0.25">
      <c r="D231" s="179">
        <v>0</v>
      </c>
      <c r="E231" s="172">
        <f t="shared" si="46"/>
        <v>0</v>
      </c>
      <c r="F231" s="28" t="s">
        <v>912</v>
      </c>
      <c r="G231" s="28" t="s">
        <v>333</v>
      </c>
      <c r="H231" s="28" t="s">
        <v>432</v>
      </c>
      <c r="I231" s="31" t="s">
        <v>913</v>
      </c>
      <c r="J231" s="28" t="s">
        <v>908</v>
      </c>
      <c r="K231" s="28" t="s">
        <v>914</v>
      </c>
      <c r="L231" s="28" t="s">
        <v>868</v>
      </c>
      <c r="M231" s="28" t="s">
        <v>869</v>
      </c>
      <c r="N231" s="29">
        <v>2.46</v>
      </c>
      <c r="O231" s="28" t="s">
        <v>868</v>
      </c>
      <c r="P231" s="28" t="s">
        <v>869</v>
      </c>
      <c r="Q231" s="29">
        <v>2.37</v>
      </c>
      <c r="R231" s="174" t="str">
        <f t="shared" si="36"/>
        <v>A</v>
      </c>
      <c r="S231" s="177">
        <f t="shared" si="37"/>
        <v>0</v>
      </c>
      <c r="T231" s="177">
        <f t="shared" si="38"/>
        <v>0</v>
      </c>
      <c r="U231" s="177">
        <f t="shared" si="39"/>
        <v>1</v>
      </c>
      <c r="V231" s="181" t="str">
        <f t="shared" si="40"/>
        <v>Escherichia coli</v>
      </c>
      <c r="W231" s="181" t="str">
        <f t="shared" si="41"/>
        <v>Escherichia coli</v>
      </c>
      <c r="X231" s="177">
        <f t="shared" si="42"/>
        <v>0</v>
      </c>
      <c r="Y231" s="177">
        <f t="shared" si="43"/>
        <v>0</v>
      </c>
      <c r="Z231" s="177">
        <f t="shared" si="44"/>
        <v>0</v>
      </c>
      <c r="AA231" s="177">
        <f t="shared" si="45"/>
        <v>0</v>
      </c>
    </row>
    <row r="232" spans="4:27" ht="15" customHeight="1" x14ac:dyDescent="0.25">
      <c r="D232" s="179">
        <v>0</v>
      </c>
      <c r="E232" s="172">
        <f t="shared" si="46"/>
        <v>0</v>
      </c>
      <c r="F232" s="28" t="s">
        <v>915</v>
      </c>
      <c r="G232" s="28" t="s">
        <v>635</v>
      </c>
      <c r="H232" s="28" t="s">
        <v>334</v>
      </c>
      <c r="I232" s="31">
        <v>43350</v>
      </c>
      <c r="J232" s="28" t="s">
        <v>877</v>
      </c>
      <c r="K232" s="28" t="s">
        <v>878</v>
      </c>
      <c r="L232" s="28" t="s">
        <v>877</v>
      </c>
      <c r="M232" s="28" t="s">
        <v>849</v>
      </c>
      <c r="N232" s="29">
        <v>2.4500000000000002</v>
      </c>
      <c r="O232" s="28" t="s">
        <v>877</v>
      </c>
      <c r="P232" s="28" t="s">
        <v>849</v>
      </c>
      <c r="Q232" s="29">
        <v>2.4500000000000002</v>
      </c>
      <c r="R232" s="174" t="str">
        <f t="shared" si="36"/>
        <v>A</v>
      </c>
      <c r="S232" s="177">
        <f t="shared" si="37"/>
        <v>0</v>
      </c>
      <c r="T232" s="177">
        <f t="shared" si="38"/>
        <v>0</v>
      </c>
      <c r="U232" s="177">
        <f t="shared" si="39"/>
        <v>1</v>
      </c>
      <c r="V232" s="181" t="str">
        <f t="shared" si="40"/>
        <v>Salmonella sp</v>
      </c>
      <c r="W232" s="181" t="str">
        <f t="shared" si="41"/>
        <v>Salmonella sp</v>
      </c>
      <c r="X232" s="177">
        <f t="shared" si="42"/>
        <v>0</v>
      </c>
      <c r="Y232" s="177">
        <f t="shared" si="43"/>
        <v>0</v>
      </c>
      <c r="Z232" s="177">
        <f t="shared" si="44"/>
        <v>0</v>
      </c>
      <c r="AA232" s="177">
        <f t="shared" si="45"/>
        <v>0</v>
      </c>
    </row>
    <row r="233" spans="4:27" ht="15" customHeight="1" x14ac:dyDescent="0.25">
      <c r="D233" s="179">
        <v>1</v>
      </c>
      <c r="E233" s="172">
        <f t="shared" si="46"/>
        <v>0</v>
      </c>
      <c r="F233" s="28" t="s">
        <v>916</v>
      </c>
      <c r="G233" s="28" t="s">
        <v>902</v>
      </c>
      <c r="H233" s="28" t="s">
        <v>334</v>
      </c>
      <c r="I233" s="31">
        <v>41198</v>
      </c>
      <c r="J233" s="28" t="s">
        <v>877</v>
      </c>
      <c r="K233" s="28" t="s">
        <v>878</v>
      </c>
      <c r="L233" s="28" t="s">
        <v>877</v>
      </c>
      <c r="M233" s="28" t="s">
        <v>849</v>
      </c>
      <c r="N233" s="29">
        <v>2.3199999999999998</v>
      </c>
      <c r="O233" s="28" t="s">
        <v>877</v>
      </c>
      <c r="P233" s="28" t="s">
        <v>849</v>
      </c>
      <c r="Q233" s="29">
        <v>2.3199999999999998</v>
      </c>
      <c r="R233" s="174" t="str">
        <f t="shared" si="36"/>
        <v>A</v>
      </c>
      <c r="S233" s="177">
        <f t="shared" si="37"/>
        <v>0</v>
      </c>
      <c r="T233" s="177">
        <f t="shared" si="38"/>
        <v>0</v>
      </c>
      <c r="U233" s="177">
        <f t="shared" si="39"/>
        <v>1</v>
      </c>
      <c r="V233" s="181" t="str">
        <f t="shared" si="40"/>
        <v>Salmonella sp</v>
      </c>
      <c r="W233" s="181" t="str">
        <f t="shared" si="41"/>
        <v>Salmonella sp</v>
      </c>
      <c r="X233" s="177">
        <f t="shared" si="42"/>
        <v>0</v>
      </c>
      <c r="Y233" s="177">
        <f t="shared" si="43"/>
        <v>0</v>
      </c>
      <c r="Z233" s="177">
        <f t="shared" si="44"/>
        <v>0</v>
      </c>
      <c r="AA233" s="177">
        <f t="shared" si="45"/>
        <v>0</v>
      </c>
    </row>
    <row r="234" spans="4:27" ht="15" customHeight="1" x14ac:dyDescent="0.25">
      <c r="D234" s="179">
        <v>0</v>
      </c>
      <c r="E234" s="172">
        <f t="shared" si="46"/>
        <v>0</v>
      </c>
      <c r="F234" s="28" t="s">
        <v>917</v>
      </c>
      <c r="G234" s="28" t="s">
        <v>338</v>
      </c>
      <c r="H234" s="28" t="s">
        <v>432</v>
      </c>
      <c r="I234" s="31" t="s">
        <v>918</v>
      </c>
      <c r="J234" s="28" t="s">
        <v>877</v>
      </c>
      <c r="K234" s="28" t="s">
        <v>878</v>
      </c>
      <c r="L234" s="28" t="s">
        <v>877</v>
      </c>
      <c r="M234" s="28" t="s">
        <v>849</v>
      </c>
      <c r="N234" s="29">
        <v>2.61</v>
      </c>
      <c r="O234" s="28" t="s">
        <v>877</v>
      </c>
      <c r="P234" s="28" t="s">
        <v>849</v>
      </c>
      <c r="Q234" s="29">
        <v>2.56</v>
      </c>
      <c r="R234" s="174" t="str">
        <f t="shared" si="36"/>
        <v>A</v>
      </c>
      <c r="S234" s="177">
        <f t="shared" si="37"/>
        <v>0</v>
      </c>
      <c r="T234" s="177">
        <f t="shared" si="38"/>
        <v>0</v>
      </c>
      <c r="U234" s="177">
        <f t="shared" si="39"/>
        <v>1</v>
      </c>
      <c r="V234" s="181" t="str">
        <f t="shared" si="40"/>
        <v>Salmonella sp</v>
      </c>
      <c r="W234" s="181" t="str">
        <f t="shared" si="41"/>
        <v>Salmonella sp</v>
      </c>
      <c r="X234" s="177">
        <f t="shared" si="42"/>
        <v>0</v>
      </c>
      <c r="Y234" s="177">
        <f t="shared" si="43"/>
        <v>0</v>
      </c>
      <c r="Z234" s="177">
        <f t="shared" si="44"/>
        <v>0</v>
      </c>
      <c r="AA234" s="177">
        <f t="shared" si="45"/>
        <v>0</v>
      </c>
    </row>
    <row r="235" spans="4:27" ht="15" customHeight="1" x14ac:dyDescent="0.25">
      <c r="D235" s="179">
        <v>1</v>
      </c>
      <c r="E235" s="172">
        <f t="shared" si="46"/>
        <v>0</v>
      </c>
      <c r="F235" s="28" t="s">
        <v>919</v>
      </c>
      <c r="G235" s="28" t="s">
        <v>862</v>
      </c>
      <c r="H235" s="28" t="s">
        <v>410</v>
      </c>
      <c r="I235" s="31">
        <v>42661.291724537034</v>
      </c>
      <c r="J235" s="28" t="s">
        <v>863</v>
      </c>
      <c r="K235" s="28" t="s">
        <v>897</v>
      </c>
      <c r="L235" s="28" t="s">
        <v>863</v>
      </c>
      <c r="M235" s="28" t="s">
        <v>609</v>
      </c>
      <c r="N235" s="29">
        <v>2.34</v>
      </c>
      <c r="O235" s="28" t="s">
        <v>863</v>
      </c>
      <c r="P235" s="28" t="s">
        <v>609</v>
      </c>
      <c r="Q235" s="29">
        <v>2.2400000000000002</v>
      </c>
      <c r="R235" s="174" t="str">
        <f t="shared" si="36"/>
        <v>A</v>
      </c>
      <c r="S235" s="177">
        <f t="shared" si="37"/>
        <v>0</v>
      </c>
      <c r="T235" s="177">
        <f t="shared" si="38"/>
        <v>0</v>
      </c>
      <c r="U235" s="177">
        <f t="shared" si="39"/>
        <v>1</v>
      </c>
      <c r="V235" s="181" t="str">
        <f t="shared" si="40"/>
        <v>Klebsiella pneumoniae</v>
      </c>
      <c r="W235" s="181" t="str">
        <f t="shared" si="41"/>
        <v>Klebsiella pneumoniae</v>
      </c>
      <c r="X235" s="177">
        <f t="shared" si="42"/>
        <v>0</v>
      </c>
      <c r="Y235" s="177">
        <f t="shared" si="43"/>
        <v>0</v>
      </c>
      <c r="Z235" s="177">
        <f t="shared" si="44"/>
        <v>0</v>
      </c>
      <c r="AA235" s="177">
        <f t="shared" si="45"/>
        <v>0</v>
      </c>
    </row>
    <row r="236" spans="4:27" ht="15" customHeight="1" x14ac:dyDescent="0.25">
      <c r="D236" s="179">
        <v>0</v>
      </c>
      <c r="E236" s="172">
        <f t="shared" si="46"/>
        <v>0</v>
      </c>
      <c r="F236" s="28" t="s">
        <v>920</v>
      </c>
      <c r="G236" s="28" t="s">
        <v>333</v>
      </c>
      <c r="H236" s="28" t="s">
        <v>432</v>
      </c>
      <c r="I236" s="31" t="s">
        <v>921</v>
      </c>
      <c r="J236" s="28" t="s">
        <v>855</v>
      </c>
      <c r="K236" s="28" t="s">
        <v>856</v>
      </c>
      <c r="L236" s="28" t="s">
        <v>855</v>
      </c>
      <c r="M236" s="28" t="s">
        <v>856</v>
      </c>
      <c r="N236" s="29">
        <v>2.48</v>
      </c>
      <c r="O236" s="28" t="s">
        <v>855</v>
      </c>
      <c r="P236" s="28" t="s">
        <v>856</v>
      </c>
      <c r="Q236" s="29">
        <v>2.46</v>
      </c>
      <c r="R236" s="174" t="str">
        <f t="shared" si="36"/>
        <v>A</v>
      </c>
      <c r="S236" s="177">
        <f t="shared" si="37"/>
        <v>1</v>
      </c>
      <c r="T236" s="177">
        <f t="shared" si="38"/>
        <v>1</v>
      </c>
      <c r="U236" s="177">
        <f t="shared" si="39"/>
        <v>0</v>
      </c>
      <c r="V236" s="181" t="str">
        <f t="shared" si="40"/>
        <v>Enterobacter cloacae</v>
      </c>
      <c r="W236" s="181" t="str">
        <f t="shared" si="41"/>
        <v>Enterobacter cloacae</v>
      </c>
      <c r="X236" s="177">
        <f t="shared" si="42"/>
        <v>0</v>
      </c>
      <c r="Y236" s="177">
        <f t="shared" si="43"/>
        <v>0</v>
      </c>
      <c r="Z236" s="177">
        <f t="shared" si="44"/>
        <v>0</v>
      </c>
      <c r="AA236" s="177">
        <f t="shared" si="45"/>
        <v>0</v>
      </c>
    </row>
    <row r="237" spans="4:27" ht="15" customHeight="1" x14ac:dyDescent="0.25">
      <c r="D237" s="179">
        <v>1</v>
      </c>
      <c r="E237" s="172">
        <f t="shared" si="46"/>
        <v>1</v>
      </c>
      <c r="F237" s="28" t="s">
        <v>922</v>
      </c>
      <c r="G237" s="28" t="s">
        <v>382</v>
      </c>
      <c r="H237" s="28" t="s">
        <v>334</v>
      </c>
      <c r="I237" s="31">
        <v>42417</v>
      </c>
      <c r="J237" s="28" t="s">
        <v>923</v>
      </c>
      <c r="K237" s="28" t="s">
        <v>924</v>
      </c>
      <c r="L237" s="28" t="s">
        <v>923</v>
      </c>
      <c r="M237" s="28" t="s">
        <v>924</v>
      </c>
      <c r="N237" s="29">
        <v>2.35</v>
      </c>
      <c r="O237" s="28" t="s">
        <v>923</v>
      </c>
      <c r="P237" s="28" t="s">
        <v>924</v>
      </c>
      <c r="Q237" s="29">
        <v>2.31</v>
      </c>
      <c r="R237" s="174" t="str">
        <f t="shared" si="36"/>
        <v>A</v>
      </c>
      <c r="S237" s="177">
        <f t="shared" si="37"/>
        <v>1</v>
      </c>
      <c r="T237" s="177">
        <f t="shared" si="38"/>
        <v>1</v>
      </c>
      <c r="U237" s="177">
        <f t="shared" si="39"/>
        <v>0</v>
      </c>
      <c r="V237" s="181" t="str">
        <f t="shared" si="40"/>
        <v>Pantoea agglomerans</v>
      </c>
      <c r="W237" s="181" t="str">
        <f t="shared" si="41"/>
        <v>Pantoea agglomerans</v>
      </c>
      <c r="X237" s="177">
        <f t="shared" si="42"/>
        <v>0</v>
      </c>
      <c r="Y237" s="177">
        <f t="shared" si="43"/>
        <v>0</v>
      </c>
      <c r="Z237" s="177">
        <f t="shared" si="44"/>
        <v>0</v>
      </c>
      <c r="AA237" s="177">
        <f t="shared" si="45"/>
        <v>0</v>
      </c>
    </row>
    <row r="238" spans="4:27" ht="15" customHeight="1" x14ac:dyDescent="0.25">
      <c r="D238" s="179">
        <v>0</v>
      </c>
      <c r="E238" s="172">
        <f t="shared" si="46"/>
        <v>0</v>
      </c>
      <c r="F238" s="28" t="s">
        <v>922</v>
      </c>
      <c r="G238" s="28" t="s">
        <v>382</v>
      </c>
      <c r="H238" s="28" t="s">
        <v>334</v>
      </c>
      <c r="I238" s="31">
        <v>42417</v>
      </c>
      <c r="J238" s="28" t="s">
        <v>923</v>
      </c>
      <c r="K238" s="28" t="s">
        <v>924</v>
      </c>
      <c r="L238" s="28" t="s">
        <v>923</v>
      </c>
      <c r="M238" s="28" t="s">
        <v>924</v>
      </c>
      <c r="N238" s="29">
        <v>2.52</v>
      </c>
      <c r="O238" s="28" t="s">
        <v>923</v>
      </c>
      <c r="P238" s="28" t="s">
        <v>924</v>
      </c>
      <c r="Q238" s="29">
        <v>2.4700000000000002</v>
      </c>
      <c r="R238" s="174" t="str">
        <f t="shared" si="36"/>
        <v>A</v>
      </c>
      <c r="S238" s="177">
        <f t="shared" si="37"/>
        <v>1</v>
      </c>
      <c r="T238" s="177">
        <f t="shared" si="38"/>
        <v>1</v>
      </c>
      <c r="U238" s="177">
        <f t="shared" si="39"/>
        <v>0</v>
      </c>
      <c r="V238" s="181" t="str">
        <f t="shared" si="40"/>
        <v>Pantoea agglomerans</v>
      </c>
      <c r="W238" s="181" t="str">
        <f t="shared" si="41"/>
        <v>Pantoea agglomerans</v>
      </c>
      <c r="X238" s="177">
        <f t="shared" si="42"/>
        <v>0</v>
      </c>
      <c r="Y238" s="177">
        <f t="shared" si="43"/>
        <v>0</v>
      </c>
      <c r="Z238" s="177">
        <f t="shared" si="44"/>
        <v>0</v>
      </c>
      <c r="AA238" s="177">
        <f t="shared" si="45"/>
        <v>0</v>
      </c>
    </row>
    <row r="239" spans="4:27" ht="15" customHeight="1" x14ac:dyDescent="0.25">
      <c r="D239" s="179">
        <v>1</v>
      </c>
      <c r="E239" s="172">
        <f t="shared" si="46"/>
        <v>0</v>
      </c>
      <c r="F239" s="28" t="s">
        <v>925</v>
      </c>
      <c r="G239" s="28" t="s">
        <v>359</v>
      </c>
      <c r="H239" s="28" t="s">
        <v>368</v>
      </c>
      <c r="I239" s="31">
        <v>41410</v>
      </c>
      <c r="J239" s="28" t="s">
        <v>923</v>
      </c>
      <c r="K239" s="28" t="s">
        <v>926</v>
      </c>
      <c r="L239" s="28" t="s">
        <v>923</v>
      </c>
      <c r="M239" s="28" t="s">
        <v>927</v>
      </c>
      <c r="N239" s="29">
        <v>1.84</v>
      </c>
      <c r="O239" s="28" t="s">
        <v>923</v>
      </c>
      <c r="P239" s="28" t="s">
        <v>927</v>
      </c>
      <c r="Q239" s="29">
        <v>1.45</v>
      </c>
      <c r="R239" s="174" t="str">
        <f t="shared" si="36"/>
        <v>B</v>
      </c>
      <c r="S239" s="177">
        <f t="shared" si="37"/>
        <v>0</v>
      </c>
      <c r="T239" s="177">
        <f t="shared" si="38"/>
        <v>0</v>
      </c>
      <c r="U239" s="177">
        <f t="shared" si="39"/>
        <v>1</v>
      </c>
      <c r="V239" s="181" t="str">
        <f t="shared" si="40"/>
        <v>Pantoea septica</v>
      </c>
      <c r="W239" s="181" t="str">
        <f t="shared" si="41"/>
        <v>Pantoea septica</v>
      </c>
      <c r="X239" s="177">
        <f t="shared" si="42"/>
        <v>0</v>
      </c>
      <c r="Y239" s="177">
        <f t="shared" si="43"/>
        <v>0</v>
      </c>
      <c r="Z239" s="177">
        <f t="shared" si="44"/>
        <v>0</v>
      </c>
      <c r="AA239" s="177">
        <f t="shared" si="45"/>
        <v>0</v>
      </c>
    </row>
    <row r="240" spans="4:27" ht="15" customHeight="1" x14ac:dyDescent="0.25">
      <c r="D240" s="179">
        <v>1</v>
      </c>
      <c r="E240" s="172">
        <f t="shared" si="46"/>
        <v>1</v>
      </c>
      <c r="F240" s="28" t="s">
        <v>162</v>
      </c>
      <c r="G240" s="28" t="s">
        <v>541</v>
      </c>
      <c r="H240" s="28" t="s">
        <v>334</v>
      </c>
      <c r="I240" s="31">
        <v>42734</v>
      </c>
      <c r="J240" s="28" t="s">
        <v>928</v>
      </c>
      <c r="K240" s="28" t="s">
        <v>929</v>
      </c>
      <c r="L240" s="28" t="s">
        <v>928</v>
      </c>
      <c r="M240" s="28" t="s">
        <v>929</v>
      </c>
      <c r="N240" s="29">
        <v>2.4700000000000002</v>
      </c>
      <c r="O240" s="28" t="s">
        <v>928</v>
      </c>
      <c r="P240" s="28" t="s">
        <v>929</v>
      </c>
      <c r="Q240" s="29">
        <v>2.4700000000000002</v>
      </c>
      <c r="R240" s="174" t="str">
        <f t="shared" si="36"/>
        <v>A</v>
      </c>
      <c r="S240" s="177">
        <f t="shared" si="37"/>
        <v>1</v>
      </c>
      <c r="T240" s="177">
        <f t="shared" si="38"/>
        <v>1</v>
      </c>
      <c r="U240" s="177">
        <f t="shared" si="39"/>
        <v>0</v>
      </c>
      <c r="V240" s="181" t="str">
        <f t="shared" si="40"/>
        <v>Edwardsiella tarda</v>
      </c>
      <c r="W240" s="181" t="str">
        <f t="shared" si="41"/>
        <v>Edwardsiella tarda</v>
      </c>
      <c r="X240" s="177">
        <f t="shared" si="42"/>
        <v>0</v>
      </c>
      <c r="Y240" s="177">
        <f t="shared" si="43"/>
        <v>0</v>
      </c>
      <c r="Z240" s="177">
        <f t="shared" si="44"/>
        <v>0</v>
      </c>
      <c r="AA240" s="177">
        <f t="shared" si="45"/>
        <v>0</v>
      </c>
    </row>
    <row r="241" spans="4:27" ht="15" customHeight="1" x14ac:dyDescent="0.25">
      <c r="D241" s="179">
        <v>0</v>
      </c>
      <c r="E241" s="172">
        <f t="shared" si="46"/>
        <v>0</v>
      </c>
      <c r="F241" s="28" t="s">
        <v>930</v>
      </c>
      <c r="G241" s="28" t="s">
        <v>382</v>
      </c>
      <c r="H241" s="28" t="s">
        <v>931</v>
      </c>
      <c r="I241" s="31" t="s">
        <v>932</v>
      </c>
      <c r="J241" s="28" t="s">
        <v>928</v>
      </c>
      <c r="K241" s="28" t="s">
        <v>929</v>
      </c>
      <c r="L241" s="28" t="s">
        <v>928</v>
      </c>
      <c r="M241" s="28" t="s">
        <v>929</v>
      </c>
      <c r="N241" s="29">
        <v>2.4900000000000002</v>
      </c>
      <c r="O241" s="28" t="s">
        <v>928</v>
      </c>
      <c r="P241" s="28" t="s">
        <v>929</v>
      </c>
      <c r="Q241" s="29">
        <v>2.37</v>
      </c>
      <c r="R241" s="174" t="str">
        <f t="shared" si="36"/>
        <v>A</v>
      </c>
      <c r="S241" s="177">
        <f t="shared" si="37"/>
        <v>1</v>
      </c>
      <c r="T241" s="177">
        <f t="shared" si="38"/>
        <v>1</v>
      </c>
      <c r="U241" s="177">
        <f t="shared" si="39"/>
        <v>0</v>
      </c>
      <c r="V241" s="181" t="str">
        <f t="shared" si="40"/>
        <v>Edwardsiella tarda</v>
      </c>
      <c r="W241" s="181" t="str">
        <f t="shared" si="41"/>
        <v>Edwardsiella tarda</v>
      </c>
      <c r="X241" s="177">
        <f t="shared" si="42"/>
        <v>0</v>
      </c>
      <c r="Y241" s="177">
        <f t="shared" si="43"/>
        <v>0</v>
      </c>
      <c r="Z241" s="177">
        <f t="shared" si="44"/>
        <v>0</v>
      </c>
      <c r="AA241" s="177">
        <f t="shared" si="45"/>
        <v>0</v>
      </c>
    </row>
    <row r="242" spans="4:27" ht="15" customHeight="1" x14ac:dyDescent="0.25">
      <c r="D242" s="179">
        <v>1</v>
      </c>
      <c r="E242" s="172">
        <f t="shared" si="46"/>
        <v>1</v>
      </c>
      <c r="F242" s="28" t="s">
        <v>164</v>
      </c>
      <c r="G242" s="28" t="s">
        <v>933</v>
      </c>
      <c r="H242" s="28" t="s">
        <v>334</v>
      </c>
      <c r="I242" s="31">
        <v>41304</v>
      </c>
      <c r="J242" s="28" t="s">
        <v>934</v>
      </c>
      <c r="K242" s="28" t="s">
        <v>935</v>
      </c>
      <c r="L242" s="28" t="s">
        <v>934</v>
      </c>
      <c r="M242" s="28" t="s">
        <v>935</v>
      </c>
      <c r="N242" s="29">
        <v>2.4300000000000002</v>
      </c>
      <c r="O242" s="28" t="s">
        <v>934</v>
      </c>
      <c r="P242" s="28" t="s">
        <v>935</v>
      </c>
      <c r="Q242" s="29">
        <v>2.35</v>
      </c>
      <c r="R242" s="174" t="str">
        <f t="shared" si="36"/>
        <v>A</v>
      </c>
      <c r="S242" s="177">
        <f t="shared" si="37"/>
        <v>1</v>
      </c>
      <c r="T242" s="177">
        <f t="shared" si="38"/>
        <v>1</v>
      </c>
      <c r="U242" s="177">
        <f t="shared" si="39"/>
        <v>0</v>
      </c>
      <c r="V242" s="181" t="str">
        <f t="shared" si="40"/>
        <v>Hafnia alvei</v>
      </c>
      <c r="W242" s="181" t="str">
        <f t="shared" si="41"/>
        <v>Hafnia alvei</v>
      </c>
      <c r="X242" s="177">
        <f t="shared" si="42"/>
        <v>0</v>
      </c>
      <c r="Y242" s="177">
        <f t="shared" si="43"/>
        <v>0</v>
      </c>
      <c r="Z242" s="177">
        <f t="shared" si="44"/>
        <v>0</v>
      </c>
      <c r="AA242" s="177">
        <f t="shared" si="45"/>
        <v>0</v>
      </c>
    </row>
    <row r="243" spans="4:27" ht="15" customHeight="1" x14ac:dyDescent="0.25">
      <c r="D243" s="179">
        <v>1</v>
      </c>
      <c r="E243" s="172">
        <f t="shared" si="46"/>
        <v>1</v>
      </c>
      <c r="F243" s="28" t="s">
        <v>165</v>
      </c>
      <c r="G243" s="28" t="s">
        <v>933</v>
      </c>
      <c r="H243" s="28" t="s">
        <v>334</v>
      </c>
      <c r="I243" s="31">
        <v>41304</v>
      </c>
      <c r="J243" s="28" t="s">
        <v>934</v>
      </c>
      <c r="K243" s="28" t="s">
        <v>935</v>
      </c>
      <c r="L243" s="28" t="s">
        <v>934</v>
      </c>
      <c r="M243" s="28" t="s">
        <v>935</v>
      </c>
      <c r="N243" s="29">
        <v>2.41</v>
      </c>
      <c r="O243" s="28" t="s">
        <v>934</v>
      </c>
      <c r="P243" s="28" t="s">
        <v>935</v>
      </c>
      <c r="Q243" s="29">
        <v>2.3199999999999998</v>
      </c>
      <c r="R243" s="174" t="str">
        <f t="shared" si="36"/>
        <v>A</v>
      </c>
      <c r="S243" s="177">
        <f t="shared" si="37"/>
        <v>1</v>
      </c>
      <c r="T243" s="177">
        <f t="shared" si="38"/>
        <v>1</v>
      </c>
      <c r="U243" s="177">
        <f t="shared" si="39"/>
        <v>0</v>
      </c>
      <c r="V243" s="181" t="str">
        <f t="shared" si="40"/>
        <v>Hafnia alvei</v>
      </c>
      <c r="W243" s="181" t="str">
        <f t="shared" si="41"/>
        <v>Hafnia alvei</v>
      </c>
      <c r="X243" s="177">
        <f t="shared" si="42"/>
        <v>0</v>
      </c>
      <c r="Y243" s="177">
        <f t="shared" si="43"/>
        <v>0</v>
      </c>
      <c r="Z243" s="177">
        <f t="shared" si="44"/>
        <v>0</v>
      </c>
      <c r="AA243" s="177">
        <f t="shared" si="45"/>
        <v>0</v>
      </c>
    </row>
    <row r="244" spans="4:27" ht="15" customHeight="1" x14ac:dyDescent="0.25">
      <c r="D244" s="179">
        <v>1</v>
      </c>
      <c r="E244" s="172">
        <f t="shared" si="46"/>
        <v>1</v>
      </c>
      <c r="F244" s="28" t="s">
        <v>166</v>
      </c>
      <c r="G244" s="28" t="s">
        <v>359</v>
      </c>
      <c r="H244" s="28" t="s">
        <v>334</v>
      </c>
      <c r="I244" s="31">
        <v>41304</v>
      </c>
      <c r="J244" s="28" t="s">
        <v>934</v>
      </c>
      <c r="K244" s="28" t="s">
        <v>935</v>
      </c>
      <c r="L244" s="28" t="s">
        <v>934</v>
      </c>
      <c r="M244" s="28" t="s">
        <v>935</v>
      </c>
      <c r="N244" s="29">
        <v>2.5</v>
      </c>
      <c r="O244" s="28" t="s">
        <v>934</v>
      </c>
      <c r="P244" s="28" t="s">
        <v>935</v>
      </c>
      <c r="Q244" s="29">
        <v>2.41</v>
      </c>
      <c r="R244" s="174" t="str">
        <f t="shared" si="36"/>
        <v>A</v>
      </c>
      <c r="S244" s="177">
        <f t="shared" si="37"/>
        <v>1</v>
      </c>
      <c r="T244" s="177">
        <f t="shared" si="38"/>
        <v>1</v>
      </c>
      <c r="U244" s="177">
        <f t="shared" si="39"/>
        <v>0</v>
      </c>
      <c r="V244" s="181" t="str">
        <f t="shared" si="40"/>
        <v>Hafnia alvei</v>
      </c>
      <c r="W244" s="181" t="str">
        <f t="shared" si="41"/>
        <v>Hafnia alvei</v>
      </c>
      <c r="X244" s="177">
        <f t="shared" si="42"/>
        <v>0</v>
      </c>
      <c r="Y244" s="177">
        <f t="shared" si="43"/>
        <v>0</v>
      </c>
      <c r="Z244" s="177">
        <f t="shared" si="44"/>
        <v>0</v>
      </c>
      <c r="AA244" s="177">
        <f t="shared" si="45"/>
        <v>0</v>
      </c>
    </row>
    <row r="245" spans="4:27" ht="15" customHeight="1" x14ac:dyDescent="0.25">
      <c r="D245" s="179">
        <v>1</v>
      </c>
      <c r="E245" s="172">
        <f t="shared" si="46"/>
        <v>1</v>
      </c>
      <c r="F245" s="28" t="s">
        <v>167</v>
      </c>
      <c r="G245" s="28" t="s">
        <v>933</v>
      </c>
      <c r="H245" s="28" t="s">
        <v>334</v>
      </c>
      <c r="I245" s="31">
        <v>41304</v>
      </c>
      <c r="J245" s="28" t="s">
        <v>934</v>
      </c>
      <c r="K245" s="28" t="s">
        <v>935</v>
      </c>
      <c r="L245" s="28" t="s">
        <v>934</v>
      </c>
      <c r="M245" s="28" t="s">
        <v>935</v>
      </c>
      <c r="N245" s="29">
        <v>2.44</v>
      </c>
      <c r="O245" s="28" t="s">
        <v>934</v>
      </c>
      <c r="P245" s="28" t="s">
        <v>935</v>
      </c>
      <c r="Q245" s="29">
        <v>2.44</v>
      </c>
      <c r="R245" s="174" t="str">
        <f t="shared" si="36"/>
        <v>A</v>
      </c>
      <c r="S245" s="177">
        <f t="shared" si="37"/>
        <v>1</v>
      </c>
      <c r="T245" s="177">
        <f t="shared" si="38"/>
        <v>1</v>
      </c>
      <c r="U245" s="177">
        <f t="shared" si="39"/>
        <v>0</v>
      </c>
      <c r="V245" s="181" t="str">
        <f t="shared" si="40"/>
        <v>Hafnia alvei</v>
      </c>
      <c r="W245" s="181" t="str">
        <f t="shared" si="41"/>
        <v>Hafnia alvei</v>
      </c>
      <c r="X245" s="177">
        <f t="shared" si="42"/>
        <v>0</v>
      </c>
      <c r="Y245" s="177">
        <f t="shared" si="43"/>
        <v>0</v>
      </c>
      <c r="Z245" s="177">
        <f t="shared" si="44"/>
        <v>0</v>
      </c>
      <c r="AA245" s="177">
        <f t="shared" si="45"/>
        <v>0</v>
      </c>
    </row>
    <row r="246" spans="4:27" ht="15" customHeight="1" x14ac:dyDescent="0.25">
      <c r="D246" s="179">
        <v>1</v>
      </c>
      <c r="E246" s="172">
        <f t="shared" si="46"/>
        <v>1</v>
      </c>
      <c r="F246" s="28" t="s">
        <v>168</v>
      </c>
      <c r="G246" s="28" t="s">
        <v>359</v>
      </c>
      <c r="H246" s="28" t="s">
        <v>334</v>
      </c>
      <c r="I246" s="31">
        <v>41304</v>
      </c>
      <c r="J246" s="28" t="s">
        <v>934</v>
      </c>
      <c r="K246" s="28" t="s">
        <v>935</v>
      </c>
      <c r="L246" s="28" t="s">
        <v>934</v>
      </c>
      <c r="M246" s="28" t="s">
        <v>935</v>
      </c>
      <c r="N246" s="29">
        <v>2.63</v>
      </c>
      <c r="O246" s="28" t="s">
        <v>934</v>
      </c>
      <c r="P246" s="28" t="s">
        <v>935</v>
      </c>
      <c r="Q246" s="29">
        <v>2.54</v>
      </c>
      <c r="R246" s="174" t="str">
        <f t="shared" si="36"/>
        <v>A</v>
      </c>
      <c r="S246" s="177">
        <f t="shared" si="37"/>
        <v>1</v>
      </c>
      <c r="T246" s="177">
        <f t="shared" si="38"/>
        <v>1</v>
      </c>
      <c r="U246" s="177">
        <f t="shared" si="39"/>
        <v>0</v>
      </c>
      <c r="V246" s="181" t="str">
        <f t="shared" si="40"/>
        <v>Hafnia alvei</v>
      </c>
      <c r="W246" s="181" t="str">
        <f t="shared" si="41"/>
        <v>Hafnia alvei</v>
      </c>
      <c r="X246" s="177">
        <f t="shared" si="42"/>
        <v>0</v>
      </c>
      <c r="Y246" s="177">
        <f t="shared" si="43"/>
        <v>0</v>
      </c>
      <c r="Z246" s="177">
        <f t="shared" si="44"/>
        <v>0</v>
      </c>
      <c r="AA246" s="177">
        <f t="shared" si="45"/>
        <v>0</v>
      </c>
    </row>
    <row r="247" spans="4:27" ht="15" customHeight="1" x14ac:dyDescent="0.25">
      <c r="D247" s="179">
        <v>1</v>
      </c>
      <c r="E247" s="172">
        <f t="shared" si="46"/>
        <v>1</v>
      </c>
      <c r="F247" s="28" t="s">
        <v>169</v>
      </c>
      <c r="G247" s="28" t="s">
        <v>933</v>
      </c>
      <c r="H247" s="28" t="s">
        <v>334</v>
      </c>
      <c r="I247" s="31">
        <v>41304</v>
      </c>
      <c r="J247" s="28" t="s">
        <v>934</v>
      </c>
      <c r="K247" s="28" t="s">
        <v>935</v>
      </c>
      <c r="L247" s="28" t="s">
        <v>934</v>
      </c>
      <c r="M247" s="28" t="s">
        <v>935</v>
      </c>
      <c r="N247" s="29">
        <v>2.4300000000000002</v>
      </c>
      <c r="O247" s="28" t="s">
        <v>934</v>
      </c>
      <c r="P247" s="28" t="s">
        <v>935</v>
      </c>
      <c r="Q247" s="29">
        <v>2.25</v>
      </c>
      <c r="R247" s="174" t="str">
        <f t="shared" si="36"/>
        <v>A</v>
      </c>
      <c r="S247" s="177">
        <f t="shared" si="37"/>
        <v>1</v>
      </c>
      <c r="T247" s="177">
        <f t="shared" si="38"/>
        <v>1</v>
      </c>
      <c r="U247" s="177">
        <f t="shared" si="39"/>
        <v>0</v>
      </c>
      <c r="V247" s="181" t="str">
        <f t="shared" si="40"/>
        <v>Hafnia alvei</v>
      </c>
      <c r="W247" s="181" t="str">
        <f t="shared" si="41"/>
        <v>Hafnia alvei</v>
      </c>
      <c r="X247" s="177">
        <f t="shared" si="42"/>
        <v>0</v>
      </c>
      <c r="Y247" s="177">
        <f t="shared" si="43"/>
        <v>0</v>
      </c>
      <c r="Z247" s="177">
        <f t="shared" si="44"/>
        <v>0</v>
      </c>
      <c r="AA247" s="177">
        <f t="shared" si="45"/>
        <v>0</v>
      </c>
    </row>
    <row r="248" spans="4:27" ht="15" customHeight="1" x14ac:dyDescent="0.25">
      <c r="D248" s="179">
        <v>1</v>
      </c>
      <c r="E248" s="172">
        <f t="shared" si="46"/>
        <v>1</v>
      </c>
      <c r="F248" s="28" t="s">
        <v>170</v>
      </c>
      <c r="G248" s="28" t="s">
        <v>359</v>
      </c>
      <c r="H248" s="28" t="s">
        <v>334</v>
      </c>
      <c r="I248" s="31">
        <v>41304</v>
      </c>
      <c r="J248" s="28" t="s">
        <v>934</v>
      </c>
      <c r="K248" s="28" t="s">
        <v>935</v>
      </c>
      <c r="L248" s="28" t="s">
        <v>934</v>
      </c>
      <c r="M248" s="28" t="s">
        <v>935</v>
      </c>
      <c r="N248" s="29">
        <v>2.65</v>
      </c>
      <c r="O248" s="28" t="s">
        <v>934</v>
      </c>
      <c r="P248" s="28" t="s">
        <v>935</v>
      </c>
      <c r="Q248" s="29">
        <v>2.48</v>
      </c>
      <c r="R248" s="174" t="str">
        <f t="shared" si="36"/>
        <v>A</v>
      </c>
      <c r="S248" s="177">
        <f t="shared" si="37"/>
        <v>1</v>
      </c>
      <c r="T248" s="177">
        <f t="shared" si="38"/>
        <v>1</v>
      </c>
      <c r="U248" s="177">
        <f t="shared" si="39"/>
        <v>0</v>
      </c>
      <c r="V248" s="181" t="str">
        <f t="shared" si="40"/>
        <v>Hafnia alvei</v>
      </c>
      <c r="W248" s="181" t="str">
        <f t="shared" si="41"/>
        <v>Hafnia alvei</v>
      </c>
      <c r="X248" s="177">
        <f t="shared" si="42"/>
        <v>0</v>
      </c>
      <c r="Y248" s="177">
        <f t="shared" si="43"/>
        <v>0</v>
      </c>
      <c r="Z248" s="177">
        <f t="shared" si="44"/>
        <v>0</v>
      </c>
      <c r="AA248" s="177">
        <f t="shared" si="45"/>
        <v>0</v>
      </c>
    </row>
    <row r="249" spans="4:27" ht="15" customHeight="1" x14ac:dyDescent="0.25">
      <c r="D249" s="179">
        <v>0</v>
      </c>
      <c r="E249" s="172">
        <f t="shared" si="46"/>
        <v>0</v>
      </c>
      <c r="F249" s="28" t="s">
        <v>936</v>
      </c>
      <c r="G249" s="28" t="s">
        <v>796</v>
      </c>
      <c r="H249" s="28" t="s">
        <v>432</v>
      </c>
      <c r="I249" s="31" t="s">
        <v>937</v>
      </c>
      <c r="J249" s="28" t="s">
        <v>934</v>
      </c>
      <c r="K249" s="28" t="s">
        <v>935</v>
      </c>
      <c r="L249" s="28" t="s">
        <v>934</v>
      </c>
      <c r="M249" s="28" t="s">
        <v>935</v>
      </c>
      <c r="N249" s="29">
        <v>2.42</v>
      </c>
      <c r="O249" s="28" t="s">
        <v>934</v>
      </c>
      <c r="P249" s="28" t="s">
        <v>935</v>
      </c>
      <c r="Q249" s="29">
        <v>2.3199999999999998</v>
      </c>
      <c r="R249" s="174" t="str">
        <f t="shared" si="36"/>
        <v>A</v>
      </c>
      <c r="S249" s="177">
        <f t="shared" si="37"/>
        <v>1</v>
      </c>
      <c r="T249" s="177">
        <f t="shared" si="38"/>
        <v>1</v>
      </c>
      <c r="U249" s="177">
        <f t="shared" si="39"/>
        <v>0</v>
      </c>
      <c r="V249" s="181" t="str">
        <f t="shared" si="40"/>
        <v>Hafnia alvei</v>
      </c>
      <c r="W249" s="181" t="str">
        <f t="shared" si="41"/>
        <v>Hafnia alvei</v>
      </c>
      <c r="X249" s="177">
        <f t="shared" si="42"/>
        <v>0</v>
      </c>
      <c r="Y249" s="177">
        <f t="shared" si="43"/>
        <v>0</v>
      </c>
      <c r="Z249" s="177">
        <f t="shared" si="44"/>
        <v>0</v>
      </c>
      <c r="AA249" s="177">
        <f t="shared" si="45"/>
        <v>0</v>
      </c>
    </row>
    <row r="250" spans="4:27" ht="15" customHeight="1" x14ac:dyDescent="0.25">
      <c r="D250" s="179">
        <v>1</v>
      </c>
      <c r="E250" s="172">
        <f t="shared" si="46"/>
        <v>1</v>
      </c>
      <c r="F250" s="28" t="s">
        <v>938</v>
      </c>
      <c r="G250" s="28" t="s">
        <v>939</v>
      </c>
      <c r="H250" s="28" t="s">
        <v>334</v>
      </c>
      <c r="I250" s="31">
        <v>41304</v>
      </c>
      <c r="J250" s="28" t="s">
        <v>934</v>
      </c>
      <c r="K250" s="28" t="s">
        <v>935</v>
      </c>
      <c r="L250" s="28" t="s">
        <v>934</v>
      </c>
      <c r="M250" s="28" t="s">
        <v>935</v>
      </c>
      <c r="N250" s="29">
        <v>2.36</v>
      </c>
      <c r="O250" s="28" t="s">
        <v>934</v>
      </c>
      <c r="P250" s="28" t="s">
        <v>935</v>
      </c>
      <c r="Q250" s="29">
        <v>2.29</v>
      </c>
      <c r="R250" s="174" t="str">
        <f t="shared" si="36"/>
        <v>A</v>
      </c>
      <c r="S250" s="177">
        <f t="shared" si="37"/>
        <v>1</v>
      </c>
      <c r="T250" s="177">
        <f t="shared" si="38"/>
        <v>1</v>
      </c>
      <c r="U250" s="177">
        <f t="shared" si="39"/>
        <v>0</v>
      </c>
      <c r="V250" s="181" t="str">
        <f t="shared" si="40"/>
        <v>Hafnia alvei</v>
      </c>
      <c r="W250" s="181" t="str">
        <f t="shared" si="41"/>
        <v>Hafnia alvei</v>
      </c>
      <c r="X250" s="177">
        <f t="shared" si="42"/>
        <v>0</v>
      </c>
      <c r="Y250" s="177">
        <f t="shared" si="43"/>
        <v>0</v>
      </c>
      <c r="Z250" s="177">
        <f t="shared" si="44"/>
        <v>0</v>
      </c>
      <c r="AA250" s="177">
        <f t="shared" si="45"/>
        <v>0</v>
      </c>
    </row>
    <row r="251" spans="4:27" ht="15" customHeight="1" x14ac:dyDescent="0.25">
      <c r="D251" s="179">
        <v>0</v>
      </c>
      <c r="E251" s="172">
        <f t="shared" si="46"/>
        <v>0</v>
      </c>
      <c r="F251" s="28">
        <v>171010361</v>
      </c>
      <c r="G251" s="28" t="s">
        <v>333</v>
      </c>
      <c r="H251" s="28" t="s">
        <v>334</v>
      </c>
      <c r="I251" s="31">
        <v>42949</v>
      </c>
      <c r="J251" s="28" t="s">
        <v>940</v>
      </c>
      <c r="K251" s="28" t="s">
        <v>941</v>
      </c>
      <c r="L251" s="28" t="s">
        <v>940</v>
      </c>
      <c r="M251" s="28" t="s">
        <v>941</v>
      </c>
      <c r="N251" s="29">
        <v>2.61</v>
      </c>
      <c r="O251" s="28" t="s">
        <v>940</v>
      </c>
      <c r="P251" s="28" t="s">
        <v>941</v>
      </c>
      <c r="Q251" s="29">
        <v>2.52</v>
      </c>
      <c r="R251" s="174" t="str">
        <f t="shared" si="36"/>
        <v>A</v>
      </c>
      <c r="S251" s="177">
        <f t="shared" si="37"/>
        <v>1</v>
      </c>
      <c r="T251" s="177">
        <f t="shared" si="38"/>
        <v>1</v>
      </c>
      <c r="U251" s="177">
        <f t="shared" si="39"/>
        <v>0</v>
      </c>
      <c r="V251" s="181" t="str">
        <f t="shared" si="40"/>
        <v>Morganella morganii</v>
      </c>
      <c r="W251" s="181" t="str">
        <f t="shared" si="41"/>
        <v>Morganella morganii</v>
      </c>
      <c r="X251" s="177">
        <f t="shared" si="42"/>
        <v>0</v>
      </c>
      <c r="Y251" s="177">
        <f t="shared" si="43"/>
        <v>0</v>
      </c>
      <c r="Z251" s="177">
        <f t="shared" si="44"/>
        <v>0</v>
      </c>
      <c r="AA251" s="177">
        <f t="shared" si="45"/>
        <v>0</v>
      </c>
    </row>
    <row r="252" spans="4:27" ht="15" customHeight="1" x14ac:dyDescent="0.25">
      <c r="D252" s="179">
        <v>1</v>
      </c>
      <c r="E252" s="172">
        <f t="shared" si="46"/>
        <v>1</v>
      </c>
      <c r="F252" s="28" t="s">
        <v>942</v>
      </c>
      <c r="G252" s="28" t="s">
        <v>359</v>
      </c>
      <c r="H252" s="28" t="s">
        <v>334</v>
      </c>
      <c r="I252" s="31">
        <v>41528</v>
      </c>
      <c r="J252" s="28" t="s">
        <v>940</v>
      </c>
      <c r="K252" s="28" t="s">
        <v>941</v>
      </c>
      <c r="L252" s="28" t="s">
        <v>940</v>
      </c>
      <c r="M252" s="28" t="s">
        <v>941</v>
      </c>
      <c r="N252" s="29">
        <v>2.6</v>
      </c>
      <c r="O252" s="28" t="s">
        <v>940</v>
      </c>
      <c r="P252" s="28" t="s">
        <v>941</v>
      </c>
      <c r="Q252" s="29">
        <v>2.57</v>
      </c>
      <c r="R252" s="174" t="str">
        <f t="shared" si="36"/>
        <v>A</v>
      </c>
      <c r="S252" s="177">
        <f t="shared" si="37"/>
        <v>1</v>
      </c>
      <c r="T252" s="177">
        <f t="shared" si="38"/>
        <v>1</v>
      </c>
      <c r="U252" s="177">
        <f t="shared" si="39"/>
        <v>0</v>
      </c>
      <c r="V252" s="181" t="str">
        <f t="shared" si="40"/>
        <v>Morganella morganii</v>
      </c>
      <c r="W252" s="181" t="str">
        <f t="shared" si="41"/>
        <v>Morganella morganii</v>
      </c>
      <c r="X252" s="177">
        <f t="shared" si="42"/>
        <v>0</v>
      </c>
      <c r="Y252" s="177">
        <f t="shared" si="43"/>
        <v>0</v>
      </c>
      <c r="Z252" s="177">
        <f t="shared" si="44"/>
        <v>0</v>
      </c>
      <c r="AA252" s="177">
        <f t="shared" si="45"/>
        <v>0</v>
      </c>
    </row>
    <row r="253" spans="4:27" ht="15" customHeight="1" x14ac:dyDescent="0.25">
      <c r="D253" s="179">
        <v>1</v>
      </c>
      <c r="E253" s="172">
        <f t="shared" si="46"/>
        <v>1</v>
      </c>
      <c r="F253" s="28" t="s">
        <v>943</v>
      </c>
      <c r="G253" s="28" t="s">
        <v>944</v>
      </c>
      <c r="H253" s="28" t="s">
        <v>410</v>
      </c>
      <c r="I253" s="31">
        <v>43013</v>
      </c>
      <c r="J253" s="28" t="s">
        <v>945</v>
      </c>
      <c r="K253" s="28" t="s">
        <v>946</v>
      </c>
      <c r="L253" s="28" t="s">
        <v>945</v>
      </c>
      <c r="M253" s="28" t="s">
        <v>946</v>
      </c>
      <c r="N253" s="29">
        <v>2.5499999999999998</v>
      </c>
      <c r="O253" s="28" t="s">
        <v>945</v>
      </c>
      <c r="P253" s="28" t="s">
        <v>946</v>
      </c>
      <c r="Q253" s="29">
        <v>2.42</v>
      </c>
      <c r="R253" s="174" t="str">
        <f t="shared" ref="R253:R316" si="47">IF(OR(AND(N253&gt;=$B$20,Q253&lt;$B$21),AND(L253=O253,M253=P253,N253&gt;=$B$20,Q253&gt;=$B$20),AND(L253=O253,N253&gt;=$B$20,Q253&lt;2,Q253&gt;=$B$21)),"A",IF(OR(AND(N253&lt;$B$20,Q253&lt;$B$21),AND(L253=O253,OR(M253&lt;&gt;P253,M253=P253),N253&gt;=$B$21,Q253&gt;=$B$21)),"B",
IF(AND(L253&lt;&gt;O253,N253&gt;=$B$21,Q253&gt;=$B$21),"C",0)))</f>
        <v>A</v>
      </c>
      <c r="S253" s="177">
        <f t="shared" ref="S253:S316" si="48">1-U253+Z253</f>
        <v>1</v>
      </c>
      <c r="T253" s="177">
        <f t="shared" ref="T253:T316" si="49">IF(AND(L253=J253,M253=K253,N253&gt;=$B$20,R253="A"),1,0)</f>
        <v>1</v>
      </c>
      <c r="U253" s="177">
        <f t="shared" ref="U253:U316" si="50">IF(T253=1,0,1)</f>
        <v>0</v>
      </c>
      <c r="V253" s="181" t="str">
        <f t="shared" ref="V253:V316" si="51">L253&amp;" "&amp;M253</f>
        <v>Proteus hauseri</v>
      </c>
      <c r="W253" s="181" t="str">
        <f t="shared" ref="W253:W316" si="52">O253&amp;" "&amp;P253</f>
        <v>Proteus hauseri</v>
      </c>
      <c r="X253" s="177">
        <f t="shared" ref="X253:X316" si="53">IF(AND(V253=$B$1,N253&gt;=$B$20),1,0)</f>
        <v>0</v>
      </c>
      <c r="Y253" s="177">
        <f t="shared" ref="Y253:Y316" si="54">IF(AND(W253=$B$1,Q253&gt;=$B$20),1,0)</f>
        <v>0</v>
      </c>
      <c r="Z253" s="177">
        <f t="shared" ref="Z253:Z316" si="55">IF(AND(V253=$B$1,N253&gt;=$B$20,R253="A"),1,0)</f>
        <v>0</v>
      </c>
      <c r="AA253" s="177">
        <f t="shared" ref="AA253:AA316" si="56">IF(1-(X253+Y253)&gt;0,0,1)</f>
        <v>0</v>
      </c>
    </row>
    <row r="254" spans="4:27" ht="15" customHeight="1" x14ac:dyDescent="0.25">
      <c r="D254" s="179">
        <v>1</v>
      </c>
      <c r="E254" s="172">
        <f t="shared" si="46"/>
        <v>1</v>
      </c>
      <c r="F254" s="28" t="s">
        <v>947</v>
      </c>
      <c r="G254" s="28" t="s">
        <v>541</v>
      </c>
      <c r="H254" s="28" t="s">
        <v>334</v>
      </c>
      <c r="I254" s="31">
        <v>41226</v>
      </c>
      <c r="J254" s="28" t="s">
        <v>948</v>
      </c>
      <c r="K254" s="28" t="s">
        <v>949</v>
      </c>
      <c r="L254" s="28" t="s">
        <v>948</v>
      </c>
      <c r="M254" s="28" t="s">
        <v>949</v>
      </c>
      <c r="N254" s="29">
        <v>2.57</v>
      </c>
      <c r="O254" s="28" t="s">
        <v>948</v>
      </c>
      <c r="P254" s="28" t="s">
        <v>949</v>
      </c>
      <c r="Q254" s="29">
        <v>2.52</v>
      </c>
      <c r="R254" s="174" t="str">
        <f t="shared" si="47"/>
        <v>A</v>
      </c>
      <c r="S254" s="177">
        <f t="shared" si="48"/>
        <v>1</v>
      </c>
      <c r="T254" s="177">
        <f t="shared" si="49"/>
        <v>1</v>
      </c>
      <c r="U254" s="177">
        <f t="shared" si="50"/>
        <v>0</v>
      </c>
      <c r="V254" s="181" t="str">
        <f t="shared" si="51"/>
        <v>Providencia rettgeri</v>
      </c>
      <c r="W254" s="181" t="str">
        <f t="shared" si="52"/>
        <v>Providencia rettgeri</v>
      </c>
      <c r="X254" s="177">
        <f t="shared" si="53"/>
        <v>0</v>
      </c>
      <c r="Y254" s="177">
        <f t="shared" si="54"/>
        <v>0</v>
      </c>
      <c r="Z254" s="177">
        <f t="shared" si="55"/>
        <v>0</v>
      </c>
      <c r="AA254" s="177">
        <f t="shared" si="56"/>
        <v>0</v>
      </c>
    </row>
    <row r="255" spans="4:27" ht="15" customHeight="1" x14ac:dyDescent="0.25">
      <c r="D255" s="179">
        <v>1</v>
      </c>
      <c r="E255" s="172">
        <f t="shared" si="46"/>
        <v>1</v>
      </c>
      <c r="F255" s="28" t="s">
        <v>950</v>
      </c>
      <c r="G255" s="28" t="s">
        <v>359</v>
      </c>
      <c r="H255" s="28" t="s">
        <v>368</v>
      </c>
      <c r="I255" s="31">
        <v>42094</v>
      </c>
      <c r="J255" s="28" t="s">
        <v>940</v>
      </c>
      <c r="K255" s="28" t="s">
        <v>941</v>
      </c>
      <c r="L255" s="28" t="s">
        <v>940</v>
      </c>
      <c r="M255" s="28" t="s">
        <v>941</v>
      </c>
      <c r="N255" s="29">
        <v>2.68</v>
      </c>
      <c r="O255" s="28" t="s">
        <v>940</v>
      </c>
      <c r="P255" s="28" t="s">
        <v>941</v>
      </c>
      <c r="Q255" s="29">
        <v>2.61</v>
      </c>
      <c r="R255" s="174" t="str">
        <f t="shared" si="47"/>
        <v>A</v>
      </c>
      <c r="S255" s="177">
        <f t="shared" si="48"/>
        <v>1</v>
      </c>
      <c r="T255" s="177">
        <f t="shared" si="49"/>
        <v>1</v>
      </c>
      <c r="U255" s="177">
        <f t="shared" si="50"/>
        <v>0</v>
      </c>
      <c r="V255" s="181" t="str">
        <f t="shared" si="51"/>
        <v>Morganella morganii</v>
      </c>
      <c r="W255" s="181" t="str">
        <f t="shared" si="52"/>
        <v>Morganella morganii</v>
      </c>
      <c r="X255" s="177">
        <f t="shared" si="53"/>
        <v>0</v>
      </c>
      <c r="Y255" s="177">
        <f t="shared" si="54"/>
        <v>0</v>
      </c>
      <c r="Z255" s="177">
        <f t="shared" si="55"/>
        <v>0</v>
      </c>
      <c r="AA255" s="177">
        <f t="shared" si="56"/>
        <v>0</v>
      </c>
    </row>
    <row r="256" spans="4:27" ht="15" customHeight="1" x14ac:dyDescent="0.25">
      <c r="D256" s="179">
        <v>0</v>
      </c>
      <c r="E256" s="172">
        <f t="shared" si="46"/>
        <v>0</v>
      </c>
      <c r="F256" s="28" t="s">
        <v>951</v>
      </c>
      <c r="G256" s="28" t="s">
        <v>351</v>
      </c>
      <c r="H256" s="28" t="s">
        <v>931</v>
      </c>
      <c r="I256" s="31" t="s">
        <v>952</v>
      </c>
      <c r="J256" s="28" t="s">
        <v>948</v>
      </c>
      <c r="K256" s="28" t="s">
        <v>953</v>
      </c>
      <c r="L256" s="28" t="s">
        <v>948</v>
      </c>
      <c r="M256" s="28" t="s">
        <v>953</v>
      </c>
      <c r="N256" s="29">
        <v>2.3199999999999998</v>
      </c>
      <c r="O256" s="28" t="s">
        <v>948</v>
      </c>
      <c r="P256" s="28" t="s">
        <v>953</v>
      </c>
      <c r="Q256" s="29">
        <v>2.31</v>
      </c>
      <c r="R256" s="174" t="str">
        <f t="shared" si="47"/>
        <v>A</v>
      </c>
      <c r="S256" s="177">
        <f t="shared" si="48"/>
        <v>1</v>
      </c>
      <c r="T256" s="177">
        <f t="shared" si="49"/>
        <v>1</v>
      </c>
      <c r="U256" s="177">
        <f t="shared" si="50"/>
        <v>0</v>
      </c>
      <c r="V256" s="181" t="str">
        <f t="shared" si="51"/>
        <v>Providencia stuartii</v>
      </c>
      <c r="W256" s="181" t="str">
        <f t="shared" si="52"/>
        <v>Providencia stuartii</v>
      </c>
      <c r="X256" s="177">
        <f t="shared" si="53"/>
        <v>0</v>
      </c>
      <c r="Y256" s="177">
        <f t="shared" si="54"/>
        <v>0</v>
      </c>
      <c r="Z256" s="177">
        <f t="shared" si="55"/>
        <v>0</v>
      </c>
      <c r="AA256" s="177">
        <f t="shared" si="56"/>
        <v>0</v>
      </c>
    </row>
    <row r="257" spans="4:27" ht="15" customHeight="1" x14ac:dyDescent="0.25">
      <c r="D257" s="179">
        <v>1</v>
      </c>
      <c r="E257" s="172">
        <f t="shared" si="46"/>
        <v>1</v>
      </c>
      <c r="F257" s="28" t="s">
        <v>954</v>
      </c>
      <c r="G257" s="28" t="s">
        <v>359</v>
      </c>
      <c r="H257" s="28" t="s">
        <v>410</v>
      </c>
      <c r="I257" s="31">
        <v>42319</v>
      </c>
      <c r="J257" s="28" t="s">
        <v>945</v>
      </c>
      <c r="K257" s="28" t="s">
        <v>955</v>
      </c>
      <c r="L257" s="28" t="s">
        <v>945</v>
      </c>
      <c r="M257" s="28" t="s">
        <v>955</v>
      </c>
      <c r="N257" s="29">
        <v>2.5</v>
      </c>
      <c r="O257" s="28" t="s">
        <v>945</v>
      </c>
      <c r="P257" s="28" t="s">
        <v>955</v>
      </c>
      <c r="Q257" s="29">
        <v>2.5</v>
      </c>
      <c r="R257" s="174" t="str">
        <f t="shared" si="47"/>
        <v>A</v>
      </c>
      <c r="S257" s="177">
        <f t="shared" si="48"/>
        <v>1</v>
      </c>
      <c r="T257" s="177">
        <f t="shared" si="49"/>
        <v>1</v>
      </c>
      <c r="U257" s="177">
        <f t="shared" si="50"/>
        <v>0</v>
      </c>
      <c r="V257" s="181" t="str">
        <f t="shared" si="51"/>
        <v>Proteus mirabilis</v>
      </c>
      <c r="W257" s="181" t="str">
        <f t="shared" si="52"/>
        <v>Proteus mirabilis</v>
      </c>
      <c r="X257" s="177">
        <f t="shared" si="53"/>
        <v>0</v>
      </c>
      <c r="Y257" s="177">
        <f t="shared" si="54"/>
        <v>0</v>
      </c>
      <c r="Z257" s="177">
        <f t="shared" si="55"/>
        <v>0</v>
      </c>
      <c r="AA257" s="177">
        <f t="shared" si="56"/>
        <v>0</v>
      </c>
    </row>
    <row r="258" spans="4:27" ht="15" customHeight="1" x14ac:dyDescent="0.25">
      <c r="D258" s="179">
        <v>1</v>
      </c>
      <c r="E258" s="172">
        <f t="shared" ref="E258:E321" si="57">D258*S258</f>
        <v>1</v>
      </c>
      <c r="F258" s="28" t="s">
        <v>956</v>
      </c>
      <c r="G258" s="28" t="s">
        <v>944</v>
      </c>
      <c r="H258" s="28" t="s">
        <v>410</v>
      </c>
      <c r="I258" s="31">
        <v>43013</v>
      </c>
      <c r="J258" s="28" t="s">
        <v>945</v>
      </c>
      <c r="K258" s="28" t="s">
        <v>957</v>
      </c>
      <c r="L258" s="28" t="s">
        <v>945</v>
      </c>
      <c r="M258" s="28" t="s">
        <v>957</v>
      </c>
      <c r="N258" s="29">
        <v>2.4300000000000002</v>
      </c>
      <c r="O258" s="28" t="s">
        <v>945</v>
      </c>
      <c r="P258" s="28" t="s">
        <v>957</v>
      </c>
      <c r="Q258" s="29">
        <v>2.4</v>
      </c>
      <c r="R258" s="174" t="str">
        <f t="shared" si="47"/>
        <v>A</v>
      </c>
      <c r="S258" s="177">
        <f t="shared" si="48"/>
        <v>1</v>
      </c>
      <c r="T258" s="177">
        <f t="shared" si="49"/>
        <v>1</v>
      </c>
      <c r="U258" s="177">
        <f t="shared" si="50"/>
        <v>0</v>
      </c>
      <c r="V258" s="181" t="str">
        <f t="shared" si="51"/>
        <v>Proteus penneri</v>
      </c>
      <c r="W258" s="181" t="str">
        <f t="shared" si="52"/>
        <v>Proteus penneri</v>
      </c>
      <c r="X258" s="177">
        <f t="shared" si="53"/>
        <v>0</v>
      </c>
      <c r="Y258" s="177">
        <f t="shared" si="54"/>
        <v>0</v>
      </c>
      <c r="Z258" s="177">
        <f t="shared" si="55"/>
        <v>0</v>
      </c>
      <c r="AA258" s="177">
        <f t="shared" si="56"/>
        <v>0</v>
      </c>
    </row>
    <row r="259" spans="4:27" ht="15" customHeight="1" x14ac:dyDescent="0.25">
      <c r="D259" s="179">
        <v>1</v>
      </c>
      <c r="E259" s="172">
        <f t="shared" si="57"/>
        <v>1</v>
      </c>
      <c r="F259" s="28" t="s">
        <v>958</v>
      </c>
      <c r="G259" s="28" t="s">
        <v>959</v>
      </c>
      <c r="H259" s="28" t="s">
        <v>410</v>
      </c>
      <c r="I259" s="31">
        <v>43013</v>
      </c>
      <c r="J259" s="28" t="s">
        <v>945</v>
      </c>
      <c r="K259" s="28" t="s">
        <v>960</v>
      </c>
      <c r="L259" s="28" t="s">
        <v>945</v>
      </c>
      <c r="M259" s="28" t="s">
        <v>960</v>
      </c>
      <c r="N259" s="29">
        <v>2.5499999999999998</v>
      </c>
      <c r="O259" s="28" t="s">
        <v>945</v>
      </c>
      <c r="P259" s="28" t="s">
        <v>960</v>
      </c>
      <c r="Q259" s="29">
        <v>2.38</v>
      </c>
      <c r="R259" s="174" t="str">
        <f t="shared" si="47"/>
        <v>A</v>
      </c>
      <c r="S259" s="177">
        <f t="shared" si="48"/>
        <v>1</v>
      </c>
      <c r="T259" s="177">
        <f t="shared" si="49"/>
        <v>1</v>
      </c>
      <c r="U259" s="177">
        <f t="shared" si="50"/>
        <v>0</v>
      </c>
      <c r="V259" s="181" t="str">
        <f t="shared" si="51"/>
        <v>Proteus vulgaris</v>
      </c>
      <c r="W259" s="181" t="str">
        <f t="shared" si="52"/>
        <v>Proteus vulgaris</v>
      </c>
      <c r="X259" s="177">
        <f t="shared" si="53"/>
        <v>0</v>
      </c>
      <c r="Y259" s="177">
        <f t="shared" si="54"/>
        <v>0</v>
      </c>
      <c r="Z259" s="177">
        <f t="shared" si="55"/>
        <v>0</v>
      </c>
      <c r="AA259" s="177">
        <f t="shared" si="56"/>
        <v>0</v>
      </c>
    </row>
    <row r="260" spans="4:27" ht="15" customHeight="1" x14ac:dyDescent="0.25">
      <c r="D260" s="179">
        <v>1</v>
      </c>
      <c r="E260" s="172">
        <f t="shared" si="57"/>
        <v>1</v>
      </c>
      <c r="F260" s="28" t="s">
        <v>961</v>
      </c>
      <c r="G260" s="28" t="s">
        <v>359</v>
      </c>
      <c r="H260" s="28" t="s">
        <v>368</v>
      </c>
      <c r="I260" s="31">
        <v>43097</v>
      </c>
      <c r="J260" s="28" t="s">
        <v>948</v>
      </c>
      <c r="K260" s="28" t="s">
        <v>949</v>
      </c>
      <c r="L260" s="28" t="s">
        <v>948</v>
      </c>
      <c r="M260" s="28" t="s">
        <v>949</v>
      </c>
      <c r="N260" s="29">
        <v>2.54</v>
      </c>
      <c r="O260" s="28" t="s">
        <v>948</v>
      </c>
      <c r="P260" s="28" t="s">
        <v>949</v>
      </c>
      <c r="Q260" s="29">
        <v>2.31</v>
      </c>
      <c r="R260" s="174" t="str">
        <f t="shared" si="47"/>
        <v>A</v>
      </c>
      <c r="S260" s="177">
        <f t="shared" si="48"/>
        <v>1</v>
      </c>
      <c r="T260" s="177">
        <f t="shared" si="49"/>
        <v>1</v>
      </c>
      <c r="U260" s="177">
        <f t="shared" si="50"/>
        <v>0</v>
      </c>
      <c r="V260" s="181" t="str">
        <f t="shared" si="51"/>
        <v>Providencia rettgeri</v>
      </c>
      <c r="W260" s="181" t="str">
        <f t="shared" si="52"/>
        <v>Providencia rettgeri</v>
      </c>
      <c r="X260" s="177">
        <f t="shared" si="53"/>
        <v>0</v>
      </c>
      <c r="Y260" s="177">
        <f t="shared" si="54"/>
        <v>0</v>
      </c>
      <c r="Z260" s="177">
        <f t="shared" si="55"/>
        <v>0</v>
      </c>
      <c r="AA260" s="177">
        <f t="shared" si="56"/>
        <v>0</v>
      </c>
    </row>
    <row r="261" spans="4:27" ht="15" customHeight="1" x14ac:dyDescent="0.25">
      <c r="D261" s="179">
        <v>1</v>
      </c>
      <c r="E261" s="172">
        <f t="shared" si="57"/>
        <v>1</v>
      </c>
      <c r="F261" s="28" t="s">
        <v>49</v>
      </c>
      <c r="G261" s="28" t="s">
        <v>962</v>
      </c>
      <c r="H261" s="28" t="s">
        <v>368</v>
      </c>
      <c r="I261" s="31">
        <v>42760</v>
      </c>
      <c r="J261" s="28" t="s">
        <v>963</v>
      </c>
      <c r="K261" s="28" t="s">
        <v>964</v>
      </c>
      <c r="L261" s="28" t="s">
        <v>963</v>
      </c>
      <c r="M261" s="28" t="s">
        <v>964</v>
      </c>
      <c r="N261" s="29">
        <v>2.56</v>
      </c>
      <c r="O261" s="28" t="s">
        <v>963</v>
      </c>
      <c r="P261" s="28" t="s">
        <v>964</v>
      </c>
      <c r="Q261" s="29">
        <v>2.5499999999999998</v>
      </c>
      <c r="R261" s="174" t="str">
        <f t="shared" si="47"/>
        <v>A</v>
      </c>
      <c r="S261" s="177">
        <f t="shared" si="48"/>
        <v>1</v>
      </c>
      <c r="T261" s="177">
        <f t="shared" si="49"/>
        <v>1</v>
      </c>
      <c r="U261" s="177">
        <f t="shared" si="50"/>
        <v>0</v>
      </c>
      <c r="V261" s="181" t="str">
        <f t="shared" si="51"/>
        <v>Serratia fonticola</v>
      </c>
      <c r="W261" s="181" t="str">
        <f t="shared" si="52"/>
        <v>Serratia fonticola</v>
      </c>
      <c r="X261" s="177">
        <f t="shared" si="53"/>
        <v>0</v>
      </c>
      <c r="Y261" s="177">
        <f t="shared" si="54"/>
        <v>0</v>
      </c>
      <c r="Z261" s="177">
        <f t="shared" si="55"/>
        <v>0</v>
      </c>
      <c r="AA261" s="177">
        <f t="shared" si="56"/>
        <v>0</v>
      </c>
    </row>
    <row r="262" spans="4:27" ht="15" customHeight="1" x14ac:dyDescent="0.25">
      <c r="D262" s="179">
        <v>0</v>
      </c>
      <c r="E262" s="172">
        <f t="shared" si="57"/>
        <v>0</v>
      </c>
      <c r="F262" s="28" t="s">
        <v>965</v>
      </c>
      <c r="G262" s="28" t="s">
        <v>382</v>
      </c>
      <c r="H262" s="28" t="s">
        <v>931</v>
      </c>
      <c r="I262" s="31" t="s">
        <v>966</v>
      </c>
      <c r="J262" s="28" t="s">
        <v>963</v>
      </c>
      <c r="K262" s="28" t="s">
        <v>967</v>
      </c>
      <c r="L262" s="28" t="s">
        <v>963</v>
      </c>
      <c r="M262" s="28" t="s">
        <v>967</v>
      </c>
      <c r="N262" s="29">
        <v>2.42</v>
      </c>
      <c r="O262" s="28" t="s">
        <v>963</v>
      </c>
      <c r="P262" s="28" t="s">
        <v>968</v>
      </c>
      <c r="Q262" s="29">
        <v>2.0299999999999998</v>
      </c>
      <c r="R262" s="174" t="str">
        <f t="shared" si="47"/>
        <v>B</v>
      </c>
      <c r="S262" s="177">
        <f t="shared" si="48"/>
        <v>0</v>
      </c>
      <c r="T262" s="177">
        <f t="shared" si="49"/>
        <v>0</v>
      </c>
      <c r="U262" s="177">
        <f t="shared" si="50"/>
        <v>1</v>
      </c>
      <c r="V262" s="181" t="str">
        <f t="shared" si="51"/>
        <v>Serratia grimesii</v>
      </c>
      <c r="W262" s="181" t="str">
        <f t="shared" si="52"/>
        <v>Serratia liquefaciens</v>
      </c>
      <c r="X262" s="177">
        <f t="shared" si="53"/>
        <v>0</v>
      </c>
      <c r="Y262" s="177">
        <f t="shared" si="54"/>
        <v>0</v>
      </c>
      <c r="Z262" s="177">
        <f t="shared" si="55"/>
        <v>0</v>
      </c>
      <c r="AA262" s="177">
        <f t="shared" si="56"/>
        <v>0</v>
      </c>
    </row>
    <row r="263" spans="4:27" ht="15" customHeight="1" x14ac:dyDescent="0.25">
      <c r="D263" s="179">
        <v>1</v>
      </c>
      <c r="E263" s="172">
        <f t="shared" si="57"/>
        <v>1</v>
      </c>
      <c r="F263" s="28" t="s">
        <v>969</v>
      </c>
      <c r="G263" s="28" t="s">
        <v>970</v>
      </c>
      <c r="H263" s="28" t="s">
        <v>472</v>
      </c>
      <c r="I263" s="31">
        <v>42109</v>
      </c>
      <c r="J263" s="28" t="s">
        <v>963</v>
      </c>
      <c r="K263" s="28" t="s">
        <v>971</v>
      </c>
      <c r="L263" s="28" t="s">
        <v>963</v>
      </c>
      <c r="M263" s="28" t="s">
        <v>971</v>
      </c>
      <c r="N263" s="29">
        <v>2.21</v>
      </c>
      <c r="O263" s="28" t="s">
        <v>963</v>
      </c>
      <c r="P263" s="28" t="s">
        <v>971</v>
      </c>
      <c r="Q263" s="29">
        <v>2.19</v>
      </c>
      <c r="R263" s="174" t="str">
        <f t="shared" si="47"/>
        <v>A</v>
      </c>
      <c r="S263" s="177">
        <f t="shared" si="48"/>
        <v>1</v>
      </c>
      <c r="T263" s="177">
        <f t="shared" si="49"/>
        <v>1</v>
      </c>
      <c r="U263" s="177">
        <f t="shared" si="50"/>
        <v>0</v>
      </c>
      <c r="V263" s="181" t="str">
        <f t="shared" si="51"/>
        <v>Serratia marcescens</v>
      </c>
      <c r="W263" s="181" t="str">
        <f t="shared" si="52"/>
        <v>Serratia marcescens</v>
      </c>
      <c r="X263" s="177">
        <f t="shared" si="53"/>
        <v>0</v>
      </c>
      <c r="Y263" s="177">
        <f t="shared" si="54"/>
        <v>0</v>
      </c>
      <c r="Z263" s="177">
        <f t="shared" si="55"/>
        <v>0</v>
      </c>
      <c r="AA263" s="177">
        <f t="shared" si="56"/>
        <v>0</v>
      </c>
    </row>
    <row r="264" spans="4:27" ht="15" customHeight="1" x14ac:dyDescent="0.25">
      <c r="D264" s="179">
        <v>0</v>
      </c>
      <c r="E264" s="172">
        <f t="shared" si="57"/>
        <v>0</v>
      </c>
      <c r="F264" s="28" t="s">
        <v>972</v>
      </c>
      <c r="G264" s="28" t="s">
        <v>382</v>
      </c>
      <c r="H264" s="28" t="s">
        <v>931</v>
      </c>
      <c r="I264" s="31" t="s">
        <v>973</v>
      </c>
      <c r="J264" s="28" t="s">
        <v>963</v>
      </c>
      <c r="K264" s="28" t="s">
        <v>971</v>
      </c>
      <c r="L264" s="28" t="s">
        <v>963</v>
      </c>
      <c r="M264" s="28" t="s">
        <v>971</v>
      </c>
      <c r="N264" s="29">
        <v>2.42</v>
      </c>
      <c r="O264" s="28" t="s">
        <v>963</v>
      </c>
      <c r="P264" s="28" t="s">
        <v>971</v>
      </c>
      <c r="Q264" s="29">
        <v>2.4</v>
      </c>
      <c r="R264" s="174" t="str">
        <f t="shared" si="47"/>
        <v>A</v>
      </c>
      <c r="S264" s="177">
        <f t="shared" si="48"/>
        <v>1</v>
      </c>
      <c r="T264" s="177">
        <f t="shared" si="49"/>
        <v>1</v>
      </c>
      <c r="U264" s="177">
        <f t="shared" si="50"/>
        <v>0</v>
      </c>
      <c r="V264" s="181" t="str">
        <f t="shared" si="51"/>
        <v>Serratia marcescens</v>
      </c>
      <c r="W264" s="181" t="str">
        <f t="shared" si="52"/>
        <v>Serratia marcescens</v>
      </c>
      <c r="X264" s="177">
        <f t="shared" si="53"/>
        <v>0</v>
      </c>
      <c r="Y264" s="177">
        <f t="shared" si="54"/>
        <v>0</v>
      </c>
      <c r="Z264" s="177">
        <f t="shared" si="55"/>
        <v>0</v>
      </c>
      <c r="AA264" s="177">
        <f t="shared" si="56"/>
        <v>0</v>
      </c>
    </row>
    <row r="265" spans="4:27" ht="15" customHeight="1" x14ac:dyDescent="0.25">
      <c r="D265" s="179">
        <v>0</v>
      </c>
      <c r="E265" s="172">
        <f t="shared" si="57"/>
        <v>0</v>
      </c>
      <c r="F265" s="28" t="s">
        <v>974</v>
      </c>
      <c r="G265" s="28" t="s">
        <v>333</v>
      </c>
      <c r="H265" s="28" t="s">
        <v>444</v>
      </c>
      <c r="I265" s="31" t="s">
        <v>975</v>
      </c>
      <c r="J265" s="28" t="s">
        <v>963</v>
      </c>
      <c r="K265" s="28" t="s">
        <v>971</v>
      </c>
      <c r="L265" s="28" t="s">
        <v>963</v>
      </c>
      <c r="M265" s="28" t="s">
        <v>971</v>
      </c>
      <c r="N265" s="29">
        <v>2.5499999999999998</v>
      </c>
      <c r="O265" s="28" t="s">
        <v>963</v>
      </c>
      <c r="P265" s="28" t="s">
        <v>971</v>
      </c>
      <c r="Q265" s="29">
        <v>2.5099999999999998</v>
      </c>
      <c r="R265" s="174" t="str">
        <f t="shared" si="47"/>
        <v>A</v>
      </c>
      <c r="S265" s="177">
        <f t="shared" si="48"/>
        <v>1</v>
      </c>
      <c r="T265" s="177">
        <f t="shared" si="49"/>
        <v>1</v>
      </c>
      <c r="U265" s="177">
        <f t="shared" si="50"/>
        <v>0</v>
      </c>
      <c r="V265" s="181" t="str">
        <f t="shared" si="51"/>
        <v>Serratia marcescens</v>
      </c>
      <c r="W265" s="181" t="str">
        <f t="shared" si="52"/>
        <v>Serratia marcescens</v>
      </c>
      <c r="X265" s="177">
        <f t="shared" si="53"/>
        <v>0</v>
      </c>
      <c r="Y265" s="177">
        <f t="shared" si="54"/>
        <v>0</v>
      </c>
      <c r="Z265" s="177">
        <f t="shared" si="55"/>
        <v>0</v>
      </c>
      <c r="AA265" s="177">
        <f t="shared" si="56"/>
        <v>0</v>
      </c>
    </row>
    <row r="266" spans="4:27" ht="15" customHeight="1" x14ac:dyDescent="0.25">
      <c r="D266" s="179">
        <v>1</v>
      </c>
      <c r="E266" s="172">
        <f t="shared" si="57"/>
        <v>0</v>
      </c>
      <c r="F266" s="28" t="s">
        <v>976</v>
      </c>
      <c r="G266" s="28" t="s">
        <v>796</v>
      </c>
      <c r="H266" s="28" t="s">
        <v>368</v>
      </c>
      <c r="I266" s="31">
        <v>42760</v>
      </c>
      <c r="J266" s="28" t="s">
        <v>963</v>
      </c>
      <c r="K266" s="28" t="s">
        <v>977</v>
      </c>
      <c r="L266" s="28" t="s">
        <v>963</v>
      </c>
      <c r="M266" s="28" t="s">
        <v>978</v>
      </c>
      <c r="N266" s="29">
        <v>2.16</v>
      </c>
      <c r="O266" s="28" t="s">
        <v>963</v>
      </c>
      <c r="P266" s="28" t="s">
        <v>968</v>
      </c>
      <c r="Q266" s="29">
        <v>2.12</v>
      </c>
      <c r="R266" s="174" t="str">
        <f t="shared" si="47"/>
        <v>B</v>
      </c>
      <c r="S266" s="177">
        <f t="shared" si="48"/>
        <v>0</v>
      </c>
      <c r="T266" s="177">
        <f t="shared" si="49"/>
        <v>0</v>
      </c>
      <c r="U266" s="177">
        <f t="shared" si="50"/>
        <v>1</v>
      </c>
      <c r="V266" s="181" t="str">
        <f t="shared" si="51"/>
        <v>Serratia proteamaculans</v>
      </c>
      <c r="W266" s="181" t="str">
        <f t="shared" si="52"/>
        <v>Serratia liquefaciens</v>
      </c>
      <c r="X266" s="177">
        <f t="shared" si="53"/>
        <v>0</v>
      </c>
      <c r="Y266" s="177">
        <f t="shared" si="54"/>
        <v>0</v>
      </c>
      <c r="Z266" s="177">
        <f t="shared" si="55"/>
        <v>0</v>
      </c>
      <c r="AA266" s="177">
        <f t="shared" si="56"/>
        <v>0</v>
      </c>
    </row>
    <row r="267" spans="4:27" ht="15" customHeight="1" x14ac:dyDescent="0.25">
      <c r="D267" s="179">
        <v>1</v>
      </c>
      <c r="E267" s="172">
        <f t="shared" si="57"/>
        <v>1</v>
      </c>
      <c r="F267" s="28" t="s">
        <v>979</v>
      </c>
      <c r="G267" s="28" t="s">
        <v>980</v>
      </c>
      <c r="H267" s="28" t="s">
        <v>334</v>
      </c>
      <c r="I267" s="31">
        <v>41282</v>
      </c>
      <c r="J267" s="28" t="s">
        <v>46</v>
      </c>
      <c r="K267" s="28" t="s">
        <v>981</v>
      </c>
      <c r="L267" s="28" t="s">
        <v>46</v>
      </c>
      <c r="M267" s="28" t="s">
        <v>981</v>
      </c>
      <c r="N267" s="29">
        <v>2.33</v>
      </c>
      <c r="O267" s="28" t="s">
        <v>46</v>
      </c>
      <c r="P267" s="28" t="s">
        <v>981</v>
      </c>
      <c r="Q267" s="29">
        <v>2.2999999999999998</v>
      </c>
      <c r="R267" s="174" t="str">
        <f t="shared" si="47"/>
        <v>A</v>
      </c>
      <c r="S267" s="177">
        <f t="shared" si="48"/>
        <v>1</v>
      </c>
      <c r="T267" s="177">
        <f t="shared" si="49"/>
        <v>1</v>
      </c>
      <c r="U267" s="177">
        <f t="shared" si="50"/>
        <v>0</v>
      </c>
      <c r="V267" s="181" t="str">
        <f t="shared" si="51"/>
        <v>Yersinia aldovae</v>
      </c>
      <c r="W267" s="181" t="str">
        <f t="shared" si="52"/>
        <v>Yersinia aldovae</v>
      </c>
      <c r="X267" s="177">
        <f t="shared" si="53"/>
        <v>0</v>
      </c>
      <c r="Y267" s="177">
        <f t="shared" si="54"/>
        <v>0</v>
      </c>
      <c r="Z267" s="177">
        <f t="shared" si="55"/>
        <v>0</v>
      </c>
      <c r="AA267" s="177">
        <f t="shared" si="56"/>
        <v>0</v>
      </c>
    </row>
    <row r="268" spans="4:27" ht="15" customHeight="1" x14ac:dyDescent="0.25">
      <c r="D268" s="179">
        <v>1</v>
      </c>
      <c r="E268" s="172">
        <f t="shared" si="57"/>
        <v>1</v>
      </c>
      <c r="F268" s="28" t="s">
        <v>982</v>
      </c>
      <c r="G268" s="28" t="s">
        <v>983</v>
      </c>
      <c r="H268" s="28" t="s">
        <v>334</v>
      </c>
      <c r="I268" s="31">
        <v>41282</v>
      </c>
      <c r="J268" s="28" t="s">
        <v>46</v>
      </c>
      <c r="K268" s="28" t="s">
        <v>981</v>
      </c>
      <c r="L268" s="28" t="s">
        <v>46</v>
      </c>
      <c r="M268" s="28" t="s">
        <v>981</v>
      </c>
      <c r="N268" s="29">
        <v>2.29</v>
      </c>
      <c r="O268" s="28" t="s">
        <v>46</v>
      </c>
      <c r="P268" s="28" t="s">
        <v>981</v>
      </c>
      <c r="Q268" s="29">
        <v>2.17</v>
      </c>
      <c r="R268" s="174" t="str">
        <f t="shared" si="47"/>
        <v>A</v>
      </c>
      <c r="S268" s="177">
        <f t="shared" si="48"/>
        <v>1</v>
      </c>
      <c r="T268" s="177">
        <f t="shared" si="49"/>
        <v>1</v>
      </c>
      <c r="U268" s="177">
        <f t="shared" si="50"/>
        <v>0</v>
      </c>
      <c r="V268" s="181" t="str">
        <f t="shared" si="51"/>
        <v>Yersinia aldovae</v>
      </c>
      <c r="W268" s="181" t="str">
        <f t="shared" si="52"/>
        <v>Yersinia aldovae</v>
      </c>
      <c r="X268" s="177">
        <f t="shared" si="53"/>
        <v>0</v>
      </c>
      <c r="Y268" s="177">
        <f t="shared" si="54"/>
        <v>0</v>
      </c>
      <c r="Z268" s="177">
        <f t="shared" si="55"/>
        <v>0</v>
      </c>
      <c r="AA268" s="177">
        <f t="shared" si="56"/>
        <v>0</v>
      </c>
    </row>
    <row r="269" spans="4:27" ht="15" customHeight="1" x14ac:dyDescent="0.25">
      <c r="D269" s="179">
        <v>1</v>
      </c>
      <c r="E269" s="172">
        <f t="shared" si="57"/>
        <v>1</v>
      </c>
      <c r="F269" s="28" t="s">
        <v>984</v>
      </c>
      <c r="G269" s="28" t="s">
        <v>382</v>
      </c>
      <c r="H269" s="28" t="s">
        <v>334</v>
      </c>
      <c r="I269" s="31">
        <v>41318</v>
      </c>
      <c r="J269" s="28" t="s">
        <v>46</v>
      </c>
      <c r="K269" s="28" t="s">
        <v>981</v>
      </c>
      <c r="L269" s="28" t="s">
        <v>46</v>
      </c>
      <c r="M269" s="28" t="s">
        <v>981</v>
      </c>
      <c r="N269" s="29">
        <v>2.52</v>
      </c>
      <c r="O269" s="28" t="s">
        <v>46</v>
      </c>
      <c r="P269" s="28" t="s">
        <v>981</v>
      </c>
      <c r="Q269" s="29">
        <v>2.4</v>
      </c>
      <c r="R269" s="174" t="str">
        <f t="shared" si="47"/>
        <v>A</v>
      </c>
      <c r="S269" s="177">
        <f t="shared" si="48"/>
        <v>1</v>
      </c>
      <c r="T269" s="177">
        <f t="shared" si="49"/>
        <v>1</v>
      </c>
      <c r="U269" s="177">
        <f t="shared" si="50"/>
        <v>0</v>
      </c>
      <c r="V269" s="181" t="str">
        <f t="shared" si="51"/>
        <v>Yersinia aldovae</v>
      </c>
      <c r="W269" s="181" t="str">
        <f t="shared" si="52"/>
        <v>Yersinia aldovae</v>
      </c>
      <c r="X269" s="177">
        <f t="shared" si="53"/>
        <v>0</v>
      </c>
      <c r="Y269" s="177">
        <f t="shared" si="54"/>
        <v>0</v>
      </c>
      <c r="Z269" s="177">
        <f t="shared" si="55"/>
        <v>0</v>
      </c>
      <c r="AA269" s="177">
        <f t="shared" si="56"/>
        <v>0</v>
      </c>
    </row>
    <row r="270" spans="4:27" ht="15" customHeight="1" x14ac:dyDescent="0.25">
      <c r="D270" s="179">
        <v>0</v>
      </c>
      <c r="E270" s="172">
        <f t="shared" si="57"/>
        <v>0</v>
      </c>
      <c r="F270" s="28" t="s">
        <v>984</v>
      </c>
      <c r="G270" s="28" t="s">
        <v>382</v>
      </c>
      <c r="H270" s="28" t="s">
        <v>334</v>
      </c>
      <c r="I270" s="31">
        <v>41318</v>
      </c>
      <c r="J270" s="28" t="s">
        <v>46</v>
      </c>
      <c r="K270" s="28" t="s">
        <v>981</v>
      </c>
      <c r="L270" s="28" t="s">
        <v>46</v>
      </c>
      <c r="M270" s="28" t="s">
        <v>981</v>
      </c>
      <c r="N270" s="29">
        <v>2.84</v>
      </c>
      <c r="O270" s="28" t="s">
        <v>46</v>
      </c>
      <c r="P270" s="28" t="s">
        <v>981</v>
      </c>
      <c r="Q270" s="29">
        <v>2.23</v>
      </c>
      <c r="R270" s="174" t="str">
        <f t="shared" si="47"/>
        <v>A</v>
      </c>
      <c r="S270" s="177">
        <f t="shared" si="48"/>
        <v>1</v>
      </c>
      <c r="T270" s="177">
        <f t="shared" si="49"/>
        <v>1</v>
      </c>
      <c r="U270" s="177">
        <f t="shared" si="50"/>
        <v>0</v>
      </c>
      <c r="V270" s="181" t="str">
        <f t="shared" si="51"/>
        <v>Yersinia aldovae</v>
      </c>
      <c r="W270" s="181" t="str">
        <f t="shared" si="52"/>
        <v>Yersinia aldovae</v>
      </c>
      <c r="X270" s="177">
        <f t="shared" si="53"/>
        <v>0</v>
      </c>
      <c r="Y270" s="177">
        <f t="shared" si="54"/>
        <v>0</v>
      </c>
      <c r="Z270" s="177">
        <f t="shared" si="55"/>
        <v>0</v>
      </c>
      <c r="AA270" s="177">
        <f t="shared" si="56"/>
        <v>0</v>
      </c>
    </row>
    <row r="271" spans="4:27" ht="15" customHeight="1" x14ac:dyDescent="0.25">
      <c r="D271" s="179">
        <v>0</v>
      </c>
      <c r="E271" s="172">
        <f t="shared" si="57"/>
        <v>0</v>
      </c>
      <c r="F271" s="28">
        <v>171001962</v>
      </c>
      <c r="G271" s="28" t="s">
        <v>333</v>
      </c>
      <c r="H271" s="28" t="s">
        <v>334</v>
      </c>
      <c r="I271" s="31">
        <v>42779</v>
      </c>
      <c r="J271" s="28" t="s">
        <v>46</v>
      </c>
      <c r="K271" s="28" t="s">
        <v>985</v>
      </c>
      <c r="L271" s="28" t="s">
        <v>46</v>
      </c>
      <c r="M271" s="28" t="s">
        <v>985</v>
      </c>
      <c r="N271" s="29">
        <v>2.5499999999999998</v>
      </c>
      <c r="O271" s="28" t="s">
        <v>46</v>
      </c>
      <c r="P271" s="28" t="s">
        <v>985</v>
      </c>
      <c r="Q271" s="29">
        <v>2.4700000000000002</v>
      </c>
      <c r="R271" s="174" t="str">
        <f t="shared" si="47"/>
        <v>A</v>
      </c>
      <c r="S271" s="177">
        <f t="shared" si="48"/>
        <v>1</v>
      </c>
      <c r="T271" s="177">
        <f t="shared" si="49"/>
        <v>1</v>
      </c>
      <c r="U271" s="177">
        <f t="shared" si="50"/>
        <v>0</v>
      </c>
      <c r="V271" s="181" t="str">
        <f t="shared" si="51"/>
        <v>Yersinia aleksiciae</v>
      </c>
      <c r="W271" s="181" t="str">
        <f t="shared" si="52"/>
        <v>Yersinia aleksiciae</v>
      </c>
      <c r="X271" s="177">
        <f t="shared" si="53"/>
        <v>0</v>
      </c>
      <c r="Y271" s="177">
        <f t="shared" si="54"/>
        <v>0</v>
      </c>
      <c r="Z271" s="177">
        <f t="shared" si="55"/>
        <v>0</v>
      </c>
      <c r="AA271" s="177">
        <f t="shared" si="56"/>
        <v>0</v>
      </c>
    </row>
    <row r="272" spans="4:27" ht="15" customHeight="1" x14ac:dyDescent="0.25">
      <c r="D272" s="179">
        <v>0</v>
      </c>
      <c r="E272" s="172">
        <f t="shared" si="57"/>
        <v>0</v>
      </c>
      <c r="F272" s="28" t="s">
        <v>986</v>
      </c>
      <c r="G272" s="28" t="s">
        <v>382</v>
      </c>
      <c r="H272" s="28" t="s">
        <v>383</v>
      </c>
      <c r="I272" s="31" t="s">
        <v>987</v>
      </c>
      <c r="J272" s="28" t="s">
        <v>46</v>
      </c>
      <c r="K272" s="28" t="s">
        <v>985</v>
      </c>
      <c r="L272" s="28" t="s">
        <v>46</v>
      </c>
      <c r="M272" s="28" t="s">
        <v>985</v>
      </c>
      <c r="N272" s="29">
        <v>2.2799999999999998</v>
      </c>
      <c r="O272" s="28" t="s">
        <v>46</v>
      </c>
      <c r="P272" s="28" t="s">
        <v>985</v>
      </c>
      <c r="Q272" s="29">
        <v>2.2799999999999998</v>
      </c>
      <c r="R272" s="174" t="str">
        <f t="shared" si="47"/>
        <v>A</v>
      </c>
      <c r="S272" s="177">
        <f t="shared" si="48"/>
        <v>1</v>
      </c>
      <c r="T272" s="177">
        <f t="shared" si="49"/>
        <v>1</v>
      </c>
      <c r="U272" s="177">
        <f t="shared" si="50"/>
        <v>0</v>
      </c>
      <c r="V272" s="181" t="str">
        <f t="shared" si="51"/>
        <v>Yersinia aleksiciae</v>
      </c>
      <c r="W272" s="181" t="str">
        <f t="shared" si="52"/>
        <v>Yersinia aleksiciae</v>
      </c>
      <c r="X272" s="177">
        <f t="shared" si="53"/>
        <v>0</v>
      </c>
      <c r="Y272" s="177">
        <f t="shared" si="54"/>
        <v>0</v>
      </c>
      <c r="Z272" s="177">
        <f t="shared" si="55"/>
        <v>0</v>
      </c>
      <c r="AA272" s="177">
        <f t="shared" si="56"/>
        <v>0</v>
      </c>
    </row>
    <row r="273" spans="4:27" ht="15" customHeight="1" x14ac:dyDescent="0.25">
      <c r="D273" s="179">
        <v>1</v>
      </c>
      <c r="E273" s="172">
        <f t="shared" si="57"/>
        <v>1</v>
      </c>
      <c r="F273" s="28" t="s">
        <v>988</v>
      </c>
      <c r="G273" s="28" t="s">
        <v>989</v>
      </c>
      <c r="H273" s="28" t="s">
        <v>334</v>
      </c>
      <c r="I273" s="31">
        <v>41248</v>
      </c>
      <c r="J273" s="28" t="s">
        <v>46</v>
      </c>
      <c r="K273" s="28" t="s">
        <v>990</v>
      </c>
      <c r="L273" s="28" t="s">
        <v>46</v>
      </c>
      <c r="M273" s="28" t="s">
        <v>990</v>
      </c>
      <c r="N273" s="29">
        <v>2.48</v>
      </c>
      <c r="O273" s="28" t="s">
        <v>46</v>
      </c>
      <c r="P273" s="28" t="s">
        <v>990</v>
      </c>
      <c r="Q273" s="29">
        <v>2.37</v>
      </c>
      <c r="R273" s="174" t="str">
        <f t="shared" si="47"/>
        <v>A</v>
      </c>
      <c r="S273" s="177">
        <f t="shared" si="48"/>
        <v>1</v>
      </c>
      <c r="T273" s="177">
        <f t="shared" si="49"/>
        <v>1</v>
      </c>
      <c r="U273" s="177">
        <f t="shared" si="50"/>
        <v>0</v>
      </c>
      <c r="V273" s="181" t="str">
        <f t="shared" si="51"/>
        <v>Yersinia enterocolitica</v>
      </c>
      <c r="W273" s="181" t="str">
        <f t="shared" si="52"/>
        <v>Yersinia enterocolitica</v>
      </c>
      <c r="X273" s="177">
        <f t="shared" si="53"/>
        <v>0</v>
      </c>
      <c r="Y273" s="177">
        <f t="shared" si="54"/>
        <v>0</v>
      </c>
      <c r="Z273" s="177">
        <f t="shared" si="55"/>
        <v>0</v>
      </c>
      <c r="AA273" s="177">
        <f t="shared" si="56"/>
        <v>0</v>
      </c>
    </row>
    <row r="274" spans="4:27" ht="15" customHeight="1" x14ac:dyDescent="0.25">
      <c r="D274" s="179">
        <v>1</v>
      </c>
      <c r="E274" s="172">
        <f t="shared" si="57"/>
        <v>1</v>
      </c>
      <c r="F274" s="28" t="s">
        <v>991</v>
      </c>
      <c r="G274" s="28" t="s">
        <v>359</v>
      </c>
      <c r="H274" s="28" t="s">
        <v>334</v>
      </c>
      <c r="I274" s="31">
        <v>41283</v>
      </c>
      <c r="J274" s="28" t="s">
        <v>46</v>
      </c>
      <c r="K274" s="28" t="s">
        <v>990</v>
      </c>
      <c r="L274" s="28" t="s">
        <v>46</v>
      </c>
      <c r="M274" s="28" t="s">
        <v>990</v>
      </c>
      <c r="N274" s="29">
        <v>2.46</v>
      </c>
      <c r="O274" s="28" t="s">
        <v>46</v>
      </c>
      <c r="P274" s="28" t="s">
        <v>990</v>
      </c>
      <c r="Q274" s="29">
        <v>2.44</v>
      </c>
      <c r="R274" s="174" t="str">
        <f t="shared" si="47"/>
        <v>A</v>
      </c>
      <c r="S274" s="177">
        <f t="shared" si="48"/>
        <v>1</v>
      </c>
      <c r="T274" s="177">
        <f t="shared" si="49"/>
        <v>1</v>
      </c>
      <c r="U274" s="177">
        <f t="shared" si="50"/>
        <v>0</v>
      </c>
      <c r="V274" s="181" t="str">
        <f t="shared" si="51"/>
        <v>Yersinia enterocolitica</v>
      </c>
      <c r="W274" s="181" t="str">
        <f t="shared" si="52"/>
        <v>Yersinia enterocolitica</v>
      </c>
      <c r="X274" s="177">
        <f t="shared" si="53"/>
        <v>0</v>
      </c>
      <c r="Y274" s="177">
        <f t="shared" si="54"/>
        <v>0</v>
      </c>
      <c r="Z274" s="177">
        <f t="shared" si="55"/>
        <v>0</v>
      </c>
      <c r="AA274" s="177">
        <f t="shared" si="56"/>
        <v>0</v>
      </c>
    </row>
    <row r="275" spans="4:27" ht="15" customHeight="1" x14ac:dyDescent="0.25">
      <c r="D275" s="179">
        <v>1</v>
      </c>
      <c r="E275" s="172">
        <f t="shared" si="57"/>
        <v>1</v>
      </c>
      <c r="F275" s="28" t="s">
        <v>992</v>
      </c>
      <c r="G275" s="28" t="s">
        <v>993</v>
      </c>
      <c r="H275" s="28" t="s">
        <v>334</v>
      </c>
      <c r="I275" s="31">
        <v>41283</v>
      </c>
      <c r="J275" s="28" t="s">
        <v>46</v>
      </c>
      <c r="K275" s="28" t="s">
        <v>994</v>
      </c>
      <c r="L275" s="28" t="s">
        <v>46</v>
      </c>
      <c r="M275" s="28" t="s">
        <v>994</v>
      </c>
      <c r="N275" s="29">
        <v>2.46</v>
      </c>
      <c r="O275" s="28" t="s">
        <v>46</v>
      </c>
      <c r="P275" s="28" t="s">
        <v>994</v>
      </c>
      <c r="Q275" s="29">
        <v>2.35</v>
      </c>
      <c r="R275" s="174" t="str">
        <f t="shared" si="47"/>
        <v>A</v>
      </c>
      <c r="S275" s="177">
        <f t="shared" si="48"/>
        <v>1</v>
      </c>
      <c r="T275" s="177">
        <f t="shared" si="49"/>
        <v>1</v>
      </c>
      <c r="U275" s="177">
        <f t="shared" si="50"/>
        <v>0</v>
      </c>
      <c r="V275" s="181" t="str">
        <f t="shared" si="51"/>
        <v>Yersinia bercovieri</v>
      </c>
      <c r="W275" s="181" t="str">
        <f t="shared" si="52"/>
        <v>Yersinia bercovieri</v>
      </c>
      <c r="X275" s="177">
        <f t="shared" si="53"/>
        <v>0</v>
      </c>
      <c r="Y275" s="177">
        <f t="shared" si="54"/>
        <v>0</v>
      </c>
      <c r="Z275" s="177">
        <f t="shared" si="55"/>
        <v>0</v>
      </c>
      <c r="AA275" s="177">
        <f t="shared" si="56"/>
        <v>0</v>
      </c>
    </row>
    <row r="276" spans="4:27" ht="15" customHeight="1" x14ac:dyDescent="0.25">
      <c r="D276" s="179">
        <v>1</v>
      </c>
      <c r="E276" s="172">
        <f t="shared" si="57"/>
        <v>1</v>
      </c>
      <c r="F276" s="28" t="s">
        <v>995</v>
      </c>
      <c r="G276" s="28" t="s">
        <v>989</v>
      </c>
      <c r="H276" s="28" t="s">
        <v>334</v>
      </c>
      <c r="I276" s="31">
        <v>41248</v>
      </c>
      <c r="J276" s="28" t="s">
        <v>46</v>
      </c>
      <c r="K276" s="28" t="s">
        <v>990</v>
      </c>
      <c r="L276" s="28" t="s">
        <v>46</v>
      </c>
      <c r="M276" s="28" t="s">
        <v>990</v>
      </c>
      <c r="N276" s="29">
        <v>2.36</v>
      </c>
      <c r="O276" s="28" t="s">
        <v>46</v>
      </c>
      <c r="P276" s="28" t="s">
        <v>990</v>
      </c>
      <c r="Q276" s="29">
        <v>2.3199999999999998</v>
      </c>
      <c r="R276" s="174" t="str">
        <f t="shared" si="47"/>
        <v>A</v>
      </c>
      <c r="S276" s="177">
        <f t="shared" si="48"/>
        <v>1</v>
      </c>
      <c r="T276" s="177">
        <f t="shared" si="49"/>
        <v>1</v>
      </c>
      <c r="U276" s="177">
        <f t="shared" si="50"/>
        <v>0</v>
      </c>
      <c r="V276" s="181" t="str">
        <f t="shared" si="51"/>
        <v>Yersinia enterocolitica</v>
      </c>
      <c r="W276" s="181" t="str">
        <f t="shared" si="52"/>
        <v>Yersinia enterocolitica</v>
      </c>
      <c r="X276" s="177">
        <f t="shared" si="53"/>
        <v>0</v>
      </c>
      <c r="Y276" s="177">
        <f t="shared" si="54"/>
        <v>0</v>
      </c>
      <c r="Z276" s="177">
        <f t="shared" si="55"/>
        <v>0</v>
      </c>
      <c r="AA276" s="177">
        <f t="shared" si="56"/>
        <v>0</v>
      </c>
    </row>
    <row r="277" spans="4:27" ht="15" customHeight="1" x14ac:dyDescent="0.25">
      <c r="D277" s="179">
        <v>1</v>
      </c>
      <c r="E277" s="172">
        <f t="shared" si="57"/>
        <v>1</v>
      </c>
      <c r="F277" s="28" t="s">
        <v>996</v>
      </c>
      <c r="G277" s="28" t="s">
        <v>993</v>
      </c>
      <c r="H277" s="28" t="s">
        <v>334</v>
      </c>
      <c r="I277" s="31">
        <v>41283</v>
      </c>
      <c r="J277" s="28" t="s">
        <v>46</v>
      </c>
      <c r="K277" s="28" t="s">
        <v>994</v>
      </c>
      <c r="L277" s="28" t="s">
        <v>46</v>
      </c>
      <c r="M277" s="28" t="s">
        <v>994</v>
      </c>
      <c r="N277" s="29">
        <v>2.5499999999999998</v>
      </c>
      <c r="O277" s="28" t="s">
        <v>46</v>
      </c>
      <c r="P277" s="28" t="s">
        <v>994</v>
      </c>
      <c r="Q277" s="29">
        <v>2.5</v>
      </c>
      <c r="R277" s="174" t="str">
        <f t="shared" si="47"/>
        <v>A</v>
      </c>
      <c r="S277" s="177">
        <f t="shared" si="48"/>
        <v>1</v>
      </c>
      <c r="T277" s="177">
        <f t="shared" si="49"/>
        <v>1</v>
      </c>
      <c r="U277" s="177">
        <f t="shared" si="50"/>
        <v>0</v>
      </c>
      <c r="V277" s="181" t="str">
        <f t="shared" si="51"/>
        <v>Yersinia bercovieri</v>
      </c>
      <c r="W277" s="181" t="str">
        <f t="shared" si="52"/>
        <v>Yersinia bercovieri</v>
      </c>
      <c r="X277" s="177">
        <f t="shared" si="53"/>
        <v>0</v>
      </c>
      <c r="Y277" s="177">
        <f t="shared" si="54"/>
        <v>0</v>
      </c>
      <c r="Z277" s="177">
        <f t="shared" si="55"/>
        <v>0</v>
      </c>
      <c r="AA277" s="177">
        <f t="shared" si="56"/>
        <v>0</v>
      </c>
    </row>
    <row r="278" spans="4:27" ht="15" customHeight="1" x14ac:dyDescent="0.25">
      <c r="D278" s="179">
        <v>0</v>
      </c>
      <c r="E278" s="172">
        <f t="shared" si="57"/>
        <v>0</v>
      </c>
      <c r="F278" s="28">
        <v>171002134</v>
      </c>
      <c r="G278" s="28" t="s">
        <v>333</v>
      </c>
      <c r="H278" s="28" t="s">
        <v>334</v>
      </c>
      <c r="I278" s="31">
        <v>42782</v>
      </c>
      <c r="J278" s="28" t="s">
        <v>46</v>
      </c>
      <c r="K278" s="28" t="s">
        <v>994</v>
      </c>
      <c r="L278" s="28" t="s">
        <v>46</v>
      </c>
      <c r="M278" s="28" t="s">
        <v>994</v>
      </c>
      <c r="N278" s="29">
        <v>2.14</v>
      </c>
      <c r="O278" s="28" t="s">
        <v>46</v>
      </c>
      <c r="P278" s="28" t="s">
        <v>994</v>
      </c>
      <c r="Q278" s="29">
        <v>2.02</v>
      </c>
      <c r="R278" s="174" t="str">
        <f t="shared" si="47"/>
        <v>A</v>
      </c>
      <c r="S278" s="177">
        <f t="shared" si="48"/>
        <v>1</v>
      </c>
      <c r="T278" s="177">
        <f t="shared" si="49"/>
        <v>1</v>
      </c>
      <c r="U278" s="177">
        <f t="shared" si="50"/>
        <v>0</v>
      </c>
      <c r="V278" s="181" t="str">
        <f t="shared" si="51"/>
        <v>Yersinia bercovieri</v>
      </c>
      <c r="W278" s="181" t="str">
        <f t="shared" si="52"/>
        <v>Yersinia bercovieri</v>
      </c>
      <c r="X278" s="177">
        <f t="shared" si="53"/>
        <v>0</v>
      </c>
      <c r="Y278" s="177">
        <f t="shared" si="54"/>
        <v>0</v>
      </c>
      <c r="Z278" s="177">
        <f t="shared" si="55"/>
        <v>0</v>
      </c>
      <c r="AA278" s="177">
        <f t="shared" si="56"/>
        <v>0</v>
      </c>
    </row>
    <row r="279" spans="4:27" ht="15" customHeight="1" x14ac:dyDescent="0.25">
      <c r="D279" s="179">
        <v>1</v>
      </c>
      <c r="E279" s="172">
        <f t="shared" si="57"/>
        <v>1</v>
      </c>
      <c r="F279" s="28" t="s">
        <v>997</v>
      </c>
      <c r="G279" s="28" t="s">
        <v>998</v>
      </c>
      <c r="H279" s="28" t="s">
        <v>334</v>
      </c>
      <c r="I279" s="31">
        <v>41318</v>
      </c>
      <c r="J279" s="28" t="s">
        <v>46</v>
      </c>
      <c r="K279" s="28" t="s">
        <v>994</v>
      </c>
      <c r="L279" s="28" t="s">
        <v>46</v>
      </c>
      <c r="M279" s="28" t="s">
        <v>994</v>
      </c>
      <c r="N279" s="29">
        <v>2.58</v>
      </c>
      <c r="O279" s="28" t="s">
        <v>46</v>
      </c>
      <c r="P279" s="28" t="s">
        <v>994</v>
      </c>
      <c r="Q279" s="29">
        <v>2.5</v>
      </c>
      <c r="R279" s="174" t="str">
        <f t="shared" si="47"/>
        <v>A</v>
      </c>
      <c r="S279" s="177">
        <f t="shared" si="48"/>
        <v>1</v>
      </c>
      <c r="T279" s="177">
        <f t="shared" si="49"/>
        <v>1</v>
      </c>
      <c r="U279" s="177">
        <f t="shared" si="50"/>
        <v>0</v>
      </c>
      <c r="V279" s="181" t="str">
        <f t="shared" si="51"/>
        <v>Yersinia bercovieri</v>
      </c>
      <c r="W279" s="181" t="str">
        <f t="shared" si="52"/>
        <v>Yersinia bercovieri</v>
      </c>
      <c r="X279" s="177">
        <f t="shared" si="53"/>
        <v>0</v>
      </c>
      <c r="Y279" s="177">
        <f t="shared" si="54"/>
        <v>0</v>
      </c>
      <c r="Z279" s="177">
        <f t="shared" si="55"/>
        <v>0</v>
      </c>
      <c r="AA279" s="177">
        <f t="shared" si="56"/>
        <v>0</v>
      </c>
    </row>
    <row r="280" spans="4:27" ht="15" customHeight="1" x14ac:dyDescent="0.25">
      <c r="D280" s="179">
        <v>1</v>
      </c>
      <c r="E280" s="172">
        <f t="shared" si="57"/>
        <v>1</v>
      </c>
      <c r="F280" s="28" t="s">
        <v>999</v>
      </c>
      <c r="G280" s="28" t="s">
        <v>993</v>
      </c>
      <c r="H280" s="28" t="s">
        <v>334</v>
      </c>
      <c r="I280" s="31">
        <v>41283</v>
      </c>
      <c r="J280" s="28" t="s">
        <v>46</v>
      </c>
      <c r="K280" s="28" t="s">
        <v>994</v>
      </c>
      <c r="L280" s="28" t="s">
        <v>46</v>
      </c>
      <c r="M280" s="28" t="s">
        <v>994</v>
      </c>
      <c r="N280" s="29">
        <v>2.44</v>
      </c>
      <c r="O280" s="28" t="s">
        <v>46</v>
      </c>
      <c r="P280" s="28" t="s">
        <v>994</v>
      </c>
      <c r="Q280" s="29">
        <v>2.42</v>
      </c>
      <c r="R280" s="174" t="str">
        <f t="shared" si="47"/>
        <v>A</v>
      </c>
      <c r="S280" s="177">
        <f t="shared" si="48"/>
        <v>1</v>
      </c>
      <c r="T280" s="177">
        <f t="shared" si="49"/>
        <v>1</v>
      </c>
      <c r="U280" s="177">
        <f t="shared" si="50"/>
        <v>0</v>
      </c>
      <c r="V280" s="181" t="str">
        <f t="shared" si="51"/>
        <v>Yersinia bercovieri</v>
      </c>
      <c r="W280" s="181" t="str">
        <f t="shared" si="52"/>
        <v>Yersinia bercovieri</v>
      </c>
      <c r="X280" s="177">
        <f t="shared" si="53"/>
        <v>0</v>
      </c>
      <c r="Y280" s="177">
        <f t="shared" si="54"/>
        <v>0</v>
      </c>
      <c r="Z280" s="177">
        <f t="shared" si="55"/>
        <v>0</v>
      </c>
      <c r="AA280" s="177">
        <f t="shared" si="56"/>
        <v>0</v>
      </c>
    </row>
    <row r="281" spans="4:27" ht="15" customHeight="1" x14ac:dyDescent="0.25">
      <c r="D281" s="179">
        <v>1</v>
      </c>
      <c r="E281" s="172">
        <f t="shared" si="57"/>
        <v>1</v>
      </c>
      <c r="F281" s="28" t="s">
        <v>1000</v>
      </c>
      <c r="G281" s="28" t="s">
        <v>993</v>
      </c>
      <c r="H281" s="28" t="s">
        <v>334</v>
      </c>
      <c r="I281" s="31">
        <v>41283</v>
      </c>
      <c r="J281" s="28" t="s">
        <v>46</v>
      </c>
      <c r="K281" s="28" t="s">
        <v>994</v>
      </c>
      <c r="L281" s="28" t="s">
        <v>46</v>
      </c>
      <c r="M281" s="28" t="s">
        <v>994</v>
      </c>
      <c r="N281" s="29">
        <v>2.48</v>
      </c>
      <c r="O281" s="28" t="s">
        <v>46</v>
      </c>
      <c r="P281" s="28" t="s">
        <v>994</v>
      </c>
      <c r="Q281" s="29">
        <v>2.4700000000000002</v>
      </c>
      <c r="R281" s="174" t="str">
        <f t="shared" si="47"/>
        <v>A</v>
      </c>
      <c r="S281" s="177">
        <f t="shared" si="48"/>
        <v>1</v>
      </c>
      <c r="T281" s="177">
        <f t="shared" si="49"/>
        <v>1</v>
      </c>
      <c r="U281" s="177">
        <f t="shared" si="50"/>
        <v>0</v>
      </c>
      <c r="V281" s="181" t="str">
        <f t="shared" si="51"/>
        <v>Yersinia bercovieri</v>
      </c>
      <c r="W281" s="181" t="str">
        <f t="shared" si="52"/>
        <v>Yersinia bercovieri</v>
      </c>
      <c r="X281" s="177">
        <f t="shared" si="53"/>
        <v>0</v>
      </c>
      <c r="Y281" s="177">
        <f t="shared" si="54"/>
        <v>0</v>
      </c>
      <c r="Z281" s="177">
        <f t="shared" si="55"/>
        <v>0</v>
      </c>
      <c r="AA281" s="177">
        <f t="shared" si="56"/>
        <v>0</v>
      </c>
    </row>
    <row r="282" spans="4:27" ht="15" customHeight="1" x14ac:dyDescent="0.25">
      <c r="D282" s="179">
        <v>1</v>
      </c>
      <c r="E282" s="172">
        <f t="shared" si="57"/>
        <v>1</v>
      </c>
      <c r="F282" s="28" t="s">
        <v>1001</v>
      </c>
      <c r="G282" s="28" t="s">
        <v>993</v>
      </c>
      <c r="H282" s="28" t="s">
        <v>334</v>
      </c>
      <c r="I282" s="31">
        <v>41283</v>
      </c>
      <c r="J282" s="28" t="s">
        <v>46</v>
      </c>
      <c r="K282" s="28" t="s">
        <v>994</v>
      </c>
      <c r="L282" s="28" t="s">
        <v>46</v>
      </c>
      <c r="M282" s="28" t="s">
        <v>994</v>
      </c>
      <c r="N282" s="29">
        <v>2.56</v>
      </c>
      <c r="O282" s="28" t="s">
        <v>46</v>
      </c>
      <c r="P282" s="28" t="s">
        <v>994</v>
      </c>
      <c r="Q282" s="29">
        <v>2.4900000000000002</v>
      </c>
      <c r="R282" s="174" t="str">
        <f t="shared" si="47"/>
        <v>A</v>
      </c>
      <c r="S282" s="177">
        <f t="shared" si="48"/>
        <v>1</v>
      </c>
      <c r="T282" s="177">
        <f t="shared" si="49"/>
        <v>1</v>
      </c>
      <c r="U282" s="177">
        <f t="shared" si="50"/>
        <v>0</v>
      </c>
      <c r="V282" s="181" t="str">
        <f t="shared" si="51"/>
        <v>Yersinia bercovieri</v>
      </c>
      <c r="W282" s="181" t="str">
        <f t="shared" si="52"/>
        <v>Yersinia bercovieri</v>
      </c>
      <c r="X282" s="177">
        <f t="shared" si="53"/>
        <v>0</v>
      </c>
      <c r="Y282" s="177">
        <f t="shared" si="54"/>
        <v>0</v>
      </c>
      <c r="Z282" s="177">
        <f t="shared" si="55"/>
        <v>0</v>
      </c>
      <c r="AA282" s="177">
        <f t="shared" si="56"/>
        <v>0</v>
      </c>
    </row>
    <row r="283" spans="4:27" ht="15" customHeight="1" x14ac:dyDescent="0.25">
      <c r="D283" s="179">
        <v>1</v>
      </c>
      <c r="E283" s="172">
        <f t="shared" si="57"/>
        <v>1</v>
      </c>
      <c r="F283" s="28" t="s">
        <v>1002</v>
      </c>
      <c r="G283" s="28" t="s">
        <v>993</v>
      </c>
      <c r="H283" s="28" t="s">
        <v>334</v>
      </c>
      <c r="I283" s="31">
        <v>41283</v>
      </c>
      <c r="J283" s="28" t="s">
        <v>46</v>
      </c>
      <c r="K283" s="28" t="s">
        <v>994</v>
      </c>
      <c r="L283" s="28" t="s">
        <v>46</v>
      </c>
      <c r="M283" s="28" t="s">
        <v>994</v>
      </c>
      <c r="N283" s="29">
        <v>2.4900000000000002</v>
      </c>
      <c r="O283" s="28" t="s">
        <v>46</v>
      </c>
      <c r="P283" s="28" t="s">
        <v>994</v>
      </c>
      <c r="Q283" s="29">
        <v>2.4900000000000002</v>
      </c>
      <c r="R283" s="174" t="str">
        <f t="shared" si="47"/>
        <v>A</v>
      </c>
      <c r="S283" s="177">
        <f t="shared" si="48"/>
        <v>1</v>
      </c>
      <c r="T283" s="177">
        <f t="shared" si="49"/>
        <v>1</v>
      </c>
      <c r="U283" s="177">
        <f t="shared" si="50"/>
        <v>0</v>
      </c>
      <c r="V283" s="181" t="str">
        <f t="shared" si="51"/>
        <v>Yersinia bercovieri</v>
      </c>
      <c r="W283" s="181" t="str">
        <f t="shared" si="52"/>
        <v>Yersinia bercovieri</v>
      </c>
      <c r="X283" s="177">
        <f t="shared" si="53"/>
        <v>0</v>
      </c>
      <c r="Y283" s="177">
        <f t="shared" si="54"/>
        <v>0</v>
      </c>
      <c r="Z283" s="177">
        <f t="shared" si="55"/>
        <v>0</v>
      </c>
      <c r="AA283" s="177">
        <f t="shared" si="56"/>
        <v>0</v>
      </c>
    </row>
    <row r="284" spans="4:27" ht="15" customHeight="1" x14ac:dyDescent="0.25">
      <c r="D284" s="179">
        <v>1</v>
      </c>
      <c r="E284" s="172">
        <f t="shared" si="57"/>
        <v>1</v>
      </c>
      <c r="F284" s="28" t="s">
        <v>1003</v>
      </c>
      <c r="G284" s="28" t="s">
        <v>1004</v>
      </c>
      <c r="H284" s="28" t="s">
        <v>334</v>
      </c>
      <c r="I284" s="31">
        <v>41248</v>
      </c>
      <c r="J284" s="28" t="s">
        <v>46</v>
      </c>
      <c r="K284" s="28" t="s">
        <v>990</v>
      </c>
      <c r="L284" s="28" t="s">
        <v>46</v>
      </c>
      <c r="M284" s="28" t="s">
        <v>990</v>
      </c>
      <c r="N284" s="29">
        <v>2.4300000000000002</v>
      </c>
      <c r="O284" s="28" t="s">
        <v>46</v>
      </c>
      <c r="P284" s="28" t="s">
        <v>990</v>
      </c>
      <c r="Q284" s="29">
        <v>2.37</v>
      </c>
      <c r="R284" s="174" t="str">
        <f t="shared" si="47"/>
        <v>A</v>
      </c>
      <c r="S284" s="177">
        <f t="shared" si="48"/>
        <v>1</v>
      </c>
      <c r="T284" s="177">
        <f t="shared" si="49"/>
        <v>1</v>
      </c>
      <c r="U284" s="177">
        <f t="shared" si="50"/>
        <v>0</v>
      </c>
      <c r="V284" s="181" t="str">
        <f t="shared" si="51"/>
        <v>Yersinia enterocolitica</v>
      </c>
      <c r="W284" s="181" t="str">
        <f t="shared" si="52"/>
        <v>Yersinia enterocolitica</v>
      </c>
      <c r="X284" s="177">
        <f t="shared" si="53"/>
        <v>0</v>
      </c>
      <c r="Y284" s="177">
        <f t="shared" si="54"/>
        <v>0</v>
      </c>
      <c r="Z284" s="177">
        <f t="shared" si="55"/>
        <v>0</v>
      </c>
      <c r="AA284" s="177">
        <f t="shared" si="56"/>
        <v>0</v>
      </c>
    </row>
    <row r="285" spans="4:27" ht="15" customHeight="1" x14ac:dyDescent="0.25">
      <c r="D285" s="179">
        <v>1</v>
      </c>
      <c r="E285" s="172">
        <f t="shared" si="57"/>
        <v>1</v>
      </c>
      <c r="F285" s="28" t="s">
        <v>1005</v>
      </c>
      <c r="G285" s="28" t="s">
        <v>351</v>
      </c>
      <c r="H285" s="28" t="s">
        <v>334</v>
      </c>
      <c r="I285" s="31">
        <v>41248</v>
      </c>
      <c r="J285" s="28" t="s">
        <v>46</v>
      </c>
      <c r="K285" s="28" t="s">
        <v>990</v>
      </c>
      <c r="L285" s="28" t="s">
        <v>46</v>
      </c>
      <c r="M285" s="28" t="s">
        <v>990</v>
      </c>
      <c r="N285" s="29">
        <v>2.4900000000000002</v>
      </c>
      <c r="O285" s="28" t="s">
        <v>46</v>
      </c>
      <c r="P285" s="28" t="s">
        <v>990</v>
      </c>
      <c r="Q285" s="29">
        <v>2.4500000000000002</v>
      </c>
      <c r="R285" s="174" t="str">
        <f t="shared" si="47"/>
        <v>A</v>
      </c>
      <c r="S285" s="177">
        <f t="shared" si="48"/>
        <v>1</v>
      </c>
      <c r="T285" s="177">
        <f t="shared" si="49"/>
        <v>1</v>
      </c>
      <c r="U285" s="177">
        <f t="shared" si="50"/>
        <v>0</v>
      </c>
      <c r="V285" s="181" t="str">
        <f t="shared" si="51"/>
        <v>Yersinia enterocolitica</v>
      </c>
      <c r="W285" s="181" t="str">
        <f t="shared" si="52"/>
        <v>Yersinia enterocolitica</v>
      </c>
      <c r="X285" s="177">
        <f t="shared" si="53"/>
        <v>0</v>
      </c>
      <c r="Y285" s="177">
        <f t="shared" si="54"/>
        <v>0</v>
      </c>
      <c r="Z285" s="177">
        <f t="shared" si="55"/>
        <v>0</v>
      </c>
      <c r="AA285" s="177">
        <f t="shared" si="56"/>
        <v>0</v>
      </c>
    </row>
    <row r="286" spans="4:27" ht="15" customHeight="1" x14ac:dyDescent="0.25">
      <c r="D286" s="179">
        <v>1</v>
      </c>
      <c r="E286" s="172">
        <f t="shared" si="57"/>
        <v>1</v>
      </c>
      <c r="F286" s="28" t="s">
        <v>1006</v>
      </c>
      <c r="G286" s="28" t="s">
        <v>989</v>
      </c>
      <c r="H286" s="28" t="s">
        <v>334</v>
      </c>
      <c r="I286" s="31">
        <v>41248</v>
      </c>
      <c r="J286" s="28" t="s">
        <v>46</v>
      </c>
      <c r="K286" s="28" t="s">
        <v>990</v>
      </c>
      <c r="L286" s="28" t="s">
        <v>46</v>
      </c>
      <c r="M286" s="28" t="s">
        <v>990</v>
      </c>
      <c r="N286" s="29">
        <v>2.42</v>
      </c>
      <c r="O286" s="28" t="s">
        <v>46</v>
      </c>
      <c r="P286" s="28" t="s">
        <v>990</v>
      </c>
      <c r="Q286" s="29">
        <v>2.38</v>
      </c>
      <c r="R286" s="174" t="str">
        <f t="shared" si="47"/>
        <v>A</v>
      </c>
      <c r="S286" s="177">
        <f t="shared" si="48"/>
        <v>1</v>
      </c>
      <c r="T286" s="177">
        <f t="shared" si="49"/>
        <v>1</v>
      </c>
      <c r="U286" s="177">
        <f t="shared" si="50"/>
        <v>0</v>
      </c>
      <c r="V286" s="181" t="str">
        <f t="shared" si="51"/>
        <v>Yersinia enterocolitica</v>
      </c>
      <c r="W286" s="181" t="str">
        <f t="shared" si="52"/>
        <v>Yersinia enterocolitica</v>
      </c>
      <c r="X286" s="177">
        <f t="shared" si="53"/>
        <v>0</v>
      </c>
      <c r="Y286" s="177">
        <f t="shared" si="54"/>
        <v>0</v>
      </c>
      <c r="Z286" s="177">
        <f t="shared" si="55"/>
        <v>0</v>
      </c>
      <c r="AA286" s="177">
        <f t="shared" si="56"/>
        <v>0</v>
      </c>
    </row>
    <row r="287" spans="4:27" ht="15" customHeight="1" x14ac:dyDescent="0.25">
      <c r="D287" s="179">
        <v>1</v>
      </c>
      <c r="E287" s="172">
        <f t="shared" si="57"/>
        <v>1</v>
      </c>
      <c r="F287" s="28" t="s">
        <v>1007</v>
      </c>
      <c r="G287" s="28" t="s">
        <v>989</v>
      </c>
      <c r="H287" s="28" t="s">
        <v>334</v>
      </c>
      <c r="I287" s="31">
        <v>41408</v>
      </c>
      <c r="J287" s="28" t="s">
        <v>46</v>
      </c>
      <c r="K287" s="28" t="s">
        <v>990</v>
      </c>
      <c r="L287" s="28" t="s">
        <v>46</v>
      </c>
      <c r="M287" s="28" t="s">
        <v>990</v>
      </c>
      <c r="N287" s="29">
        <v>2.4900000000000002</v>
      </c>
      <c r="O287" s="28" t="s">
        <v>46</v>
      </c>
      <c r="P287" s="28" t="s">
        <v>990</v>
      </c>
      <c r="Q287" s="29">
        <v>2.38</v>
      </c>
      <c r="R287" s="174" t="str">
        <f t="shared" si="47"/>
        <v>A</v>
      </c>
      <c r="S287" s="177">
        <f t="shared" si="48"/>
        <v>1</v>
      </c>
      <c r="T287" s="177">
        <f t="shared" si="49"/>
        <v>1</v>
      </c>
      <c r="U287" s="177">
        <f t="shared" si="50"/>
        <v>0</v>
      </c>
      <c r="V287" s="181" t="str">
        <f t="shared" si="51"/>
        <v>Yersinia enterocolitica</v>
      </c>
      <c r="W287" s="181" t="str">
        <f t="shared" si="52"/>
        <v>Yersinia enterocolitica</v>
      </c>
      <c r="X287" s="177">
        <f t="shared" si="53"/>
        <v>0</v>
      </c>
      <c r="Y287" s="177">
        <f t="shared" si="54"/>
        <v>0</v>
      </c>
      <c r="Z287" s="177">
        <f t="shared" si="55"/>
        <v>0</v>
      </c>
      <c r="AA287" s="177">
        <f t="shared" si="56"/>
        <v>0</v>
      </c>
    </row>
    <row r="288" spans="4:27" ht="15" customHeight="1" x14ac:dyDescent="0.25">
      <c r="D288" s="179">
        <v>0</v>
      </c>
      <c r="E288" s="172">
        <f t="shared" si="57"/>
        <v>0</v>
      </c>
      <c r="F288" s="28" t="s">
        <v>1008</v>
      </c>
      <c r="G288" s="28" t="s">
        <v>382</v>
      </c>
      <c r="H288" s="28" t="s">
        <v>383</v>
      </c>
      <c r="I288" s="31" t="s">
        <v>1009</v>
      </c>
      <c r="J288" s="28" t="s">
        <v>46</v>
      </c>
      <c r="K288" s="28" t="s">
        <v>994</v>
      </c>
      <c r="L288" s="28" t="s">
        <v>46</v>
      </c>
      <c r="M288" s="28" t="s">
        <v>994</v>
      </c>
      <c r="N288" s="29">
        <v>2.16</v>
      </c>
      <c r="O288" s="28" t="s">
        <v>46</v>
      </c>
      <c r="P288" s="28" t="s">
        <v>985</v>
      </c>
      <c r="Q288" s="29">
        <v>2.0299999999999998</v>
      </c>
      <c r="R288" s="174" t="str">
        <f t="shared" si="47"/>
        <v>B</v>
      </c>
      <c r="S288" s="177">
        <f t="shared" si="48"/>
        <v>0</v>
      </c>
      <c r="T288" s="177">
        <f t="shared" si="49"/>
        <v>0</v>
      </c>
      <c r="U288" s="177">
        <f t="shared" si="50"/>
        <v>1</v>
      </c>
      <c r="V288" s="181" t="str">
        <f t="shared" si="51"/>
        <v>Yersinia bercovieri</v>
      </c>
      <c r="W288" s="181" t="str">
        <f t="shared" si="52"/>
        <v>Yersinia aleksiciae</v>
      </c>
      <c r="X288" s="177">
        <f t="shared" si="53"/>
        <v>0</v>
      </c>
      <c r="Y288" s="177">
        <f t="shared" si="54"/>
        <v>0</v>
      </c>
      <c r="Z288" s="177">
        <f t="shared" si="55"/>
        <v>0</v>
      </c>
      <c r="AA288" s="177">
        <f t="shared" si="56"/>
        <v>0</v>
      </c>
    </row>
    <row r="289" spans="4:27" ht="15" customHeight="1" x14ac:dyDescent="0.25">
      <c r="D289" s="179">
        <v>1</v>
      </c>
      <c r="E289" s="172">
        <f t="shared" si="57"/>
        <v>1</v>
      </c>
      <c r="F289" s="28" t="s">
        <v>1010</v>
      </c>
      <c r="G289" s="28" t="s">
        <v>333</v>
      </c>
      <c r="H289" s="28" t="s">
        <v>334</v>
      </c>
      <c r="I289" s="31">
        <v>41283</v>
      </c>
      <c r="J289" s="28" t="s">
        <v>46</v>
      </c>
      <c r="K289" s="28" t="s">
        <v>990</v>
      </c>
      <c r="L289" s="28" t="s">
        <v>46</v>
      </c>
      <c r="M289" s="28" t="s">
        <v>990</v>
      </c>
      <c r="N289" s="29">
        <v>2.39</v>
      </c>
      <c r="O289" s="28" t="s">
        <v>46</v>
      </c>
      <c r="P289" s="28" t="s">
        <v>990</v>
      </c>
      <c r="Q289" s="29">
        <v>2.37</v>
      </c>
      <c r="R289" s="174" t="str">
        <f t="shared" si="47"/>
        <v>A</v>
      </c>
      <c r="S289" s="177">
        <f t="shared" si="48"/>
        <v>1</v>
      </c>
      <c r="T289" s="177">
        <f t="shared" si="49"/>
        <v>1</v>
      </c>
      <c r="U289" s="177">
        <f t="shared" si="50"/>
        <v>0</v>
      </c>
      <c r="V289" s="181" t="str">
        <f t="shared" si="51"/>
        <v>Yersinia enterocolitica</v>
      </c>
      <c r="W289" s="181" t="str">
        <f t="shared" si="52"/>
        <v>Yersinia enterocolitica</v>
      </c>
      <c r="X289" s="177">
        <f t="shared" si="53"/>
        <v>0</v>
      </c>
      <c r="Y289" s="177">
        <f t="shared" si="54"/>
        <v>0</v>
      </c>
      <c r="Z289" s="177">
        <f t="shared" si="55"/>
        <v>0</v>
      </c>
      <c r="AA289" s="177">
        <f t="shared" si="56"/>
        <v>0</v>
      </c>
    </row>
    <row r="290" spans="4:27" ht="15" customHeight="1" x14ac:dyDescent="0.25">
      <c r="D290" s="179">
        <v>1</v>
      </c>
      <c r="E290" s="172">
        <f t="shared" si="57"/>
        <v>1</v>
      </c>
      <c r="F290" s="28" t="s">
        <v>1011</v>
      </c>
      <c r="G290" s="28" t="s">
        <v>993</v>
      </c>
      <c r="H290" s="28" t="s">
        <v>334</v>
      </c>
      <c r="I290" s="31">
        <v>41283</v>
      </c>
      <c r="J290" s="28" t="s">
        <v>46</v>
      </c>
      <c r="K290" s="28" t="s">
        <v>994</v>
      </c>
      <c r="L290" s="28" t="s">
        <v>46</v>
      </c>
      <c r="M290" s="28" t="s">
        <v>994</v>
      </c>
      <c r="N290" s="29">
        <v>2.48</v>
      </c>
      <c r="O290" s="28" t="s">
        <v>46</v>
      </c>
      <c r="P290" s="28" t="s">
        <v>994</v>
      </c>
      <c r="Q290" s="29">
        <v>2.46</v>
      </c>
      <c r="R290" s="174" t="str">
        <f t="shared" si="47"/>
        <v>A</v>
      </c>
      <c r="S290" s="177">
        <f t="shared" si="48"/>
        <v>1</v>
      </c>
      <c r="T290" s="177">
        <f t="shared" si="49"/>
        <v>1</v>
      </c>
      <c r="U290" s="177">
        <f t="shared" si="50"/>
        <v>0</v>
      </c>
      <c r="V290" s="181" t="str">
        <f t="shared" si="51"/>
        <v>Yersinia bercovieri</v>
      </c>
      <c r="W290" s="181" t="str">
        <f t="shared" si="52"/>
        <v>Yersinia bercovieri</v>
      </c>
      <c r="X290" s="177">
        <f t="shared" si="53"/>
        <v>0</v>
      </c>
      <c r="Y290" s="177">
        <f t="shared" si="54"/>
        <v>0</v>
      </c>
      <c r="Z290" s="177">
        <f t="shared" si="55"/>
        <v>0</v>
      </c>
      <c r="AA290" s="177">
        <f t="shared" si="56"/>
        <v>0</v>
      </c>
    </row>
    <row r="291" spans="4:27" ht="15" customHeight="1" x14ac:dyDescent="0.25">
      <c r="D291" s="179">
        <v>1</v>
      </c>
      <c r="E291" s="172">
        <f t="shared" si="57"/>
        <v>1</v>
      </c>
      <c r="F291" s="28" t="s">
        <v>1012</v>
      </c>
      <c r="G291" s="28" t="s">
        <v>1004</v>
      </c>
      <c r="H291" s="28" t="s">
        <v>334</v>
      </c>
      <c r="I291" s="31">
        <v>41248</v>
      </c>
      <c r="J291" s="28" t="s">
        <v>46</v>
      </c>
      <c r="K291" s="28" t="s">
        <v>990</v>
      </c>
      <c r="L291" s="28" t="s">
        <v>46</v>
      </c>
      <c r="M291" s="28" t="s">
        <v>990</v>
      </c>
      <c r="N291" s="29">
        <v>2.4500000000000002</v>
      </c>
      <c r="O291" s="28" t="s">
        <v>46</v>
      </c>
      <c r="P291" s="28" t="s">
        <v>990</v>
      </c>
      <c r="Q291" s="29">
        <v>2.42</v>
      </c>
      <c r="R291" s="174" t="str">
        <f t="shared" si="47"/>
        <v>A</v>
      </c>
      <c r="S291" s="177">
        <f t="shared" si="48"/>
        <v>1</v>
      </c>
      <c r="T291" s="177">
        <f t="shared" si="49"/>
        <v>1</v>
      </c>
      <c r="U291" s="177">
        <f t="shared" si="50"/>
        <v>0</v>
      </c>
      <c r="V291" s="181" t="str">
        <f t="shared" si="51"/>
        <v>Yersinia enterocolitica</v>
      </c>
      <c r="W291" s="181" t="str">
        <f t="shared" si="52"/>
        <v>Yersinia enterocolitica</v>
      </c>
      <c r="X291" s="177">
        <f t="shared" si="53"/>
        <v>0</v>
      </c>
      <c r="Y291" s="177">
        <f t="shared" si="54"/>
        <v>0</v>
      </c>
      <c r="Z291" s="177">
        <f t="shared" si="55"/>
        <v>0</v>
      </c>
      <c r="AA291" s="177">
        <f t="shared" si="56"/>
        <v>0</v>
      </c>
    </row>
    <row r="292" spans="4:27" ht="15" customHeight="1" x14ac:dyDescent="0.25">
      <c r="D292" s="179">
        <v>1</v>
      </c>
      <c r="E292" s="172">
        <f t="shared" si="57"/>
        <v>1</v>
      </c>
      <c r="F292" s="28" t="s">
        <v>1013</v>
      </c>
      <c r="G292" s="28" t="s">
        <v>993</v>
      </c>
      <c r="H292" s="28" t="s">
        <v>334</v>
      </c>
      <c r="I292" s="31">
        <v>41283</v>
      </c>
      <c r="J292" s="28" t="s">
        <v>46</v>
      </c>
      <c r="K292" s="28" t="s">
        <v>994</v>
      </c>
      <c r="L292" s="28" t="s">
        <v>46</v>
      </c>
      <c r="M292" s="28" t="s">
        <v>994</v>
      </c>
      <c r="N292" s="29">
        <v>2.44</v>
      </c>
      <c r="O292" s="28" t="s">
        <v>46</v>
      </c>
      <c r="P292" s="28" t="s">
        <v>994</v>
      </c>
      <c r="Q292" s="29">
        <v>2.42</v>
      </c>
      <c r="R292" s="174" t="str">
        <f t="shared" si="47"/>
        <v>A</v>
      </c>
      <c r="S292" s="177">
        <f t="shared" si="48"/>
        <v>1</v>
      </c>
      <c r="T292" s="177">
        <f t="shared" si="49"/>
        <v>1</v>
      </c>
      <c r="U292" s="177">
        <f t="shared" si="50"/>
        <v>0</v>
      </c>
      <c r="V292" s="181" t="str">
        <f t="shared" si="51"/>
        <v>Yersinia bercovieri</v>
      </c>
      <c r="W292" s="181" t="str">
        <f t="shared" si="52"/>
        <v>Yersinia bercovieri</v>
      </c>
      <c r="X292" s="177">
        <f t="shared" si="53"/>
        <v>0</v>
      </c>
      <c r="Y292" s="177">
        <f t="shared" si="54"/>
        <v>0</v>
      </c>
      <c r="Z292" s="177">
        <f t="shared" si="55"/>
        <v>0</v>
      </c>
      <c r="AA292" s="177">
        <f t="shared" si="56"/>
        <v>0</v>
      </c>
    </row>
    <row r="293" spans="4:27" ht="15" customHeight="1" x14ac:dyDescent="0.25">
      <c r="D293" s="179">
        <v>1</v>
      </c>
      <c r="E293" s="172">
        <f t="shared" si="57"/>
        <v>1</v>
      </c>
      <c r="F293" s="28" t="s">
        <v>1014</v>
      </c>
      <c r="G293" s="28" t="s">
        <v>989</v>
      </c>
      <c r="H293" s="28" t="s">
        <v>334</v>
      </c>
      <c r="I293" s="31">
        <v>41254</v>
      </c>
      <c r="J293" s="28" t="s">
        <v>46</v>
      </c>
      <c r="K293" s="28" t="s">
        <v>990</v>
      </c>
      <c r="L293" s="28" t="s">
        <v>46</v>
      </c>
      <c r="M293" s="28" t="s">
        <v>990</v>
      </c>
      <c r="N293" s="29">
        <v>2.41</v>
      </c>
      <c r="O293" s="28" t="s">
        <v>46</v>
      </c>
      <c r="P293" s="28" t="s">
        <v>990</v>
      </c>
      <c r="Q293" s="29">
        <v>2.38</v>
      </c>
      <c r="R293" s="174" t="str">
        <f t="shared" si="47"/>
        <v>A</v>
      </c>
      <c r="S293" s="177">
        <f t="shared" si="48"/>
        <v>1</v>
      </c>
      <c r="T293" s="177">
        <f t="shared" si="49"/>
        <v>1</v>
      </c>
      <c r="U293" s="177">
        <f t="shared" si="50"/>
        <v>0</v>
      </c>
      <c r="V293" s="181" t="str">
        <f t="shared" si="51"/>
        <v>Yersinia enterocolitica</v>
      </c>
      <c r="W293" s="181" t="str">
        <f t="shared" si="52"/>
        <v>Yersinia enterocolitica</v>
      </c>
      <c r="X293" s="177">
        <f t="shared" si="53"/>
        <v>0</v>
      </c>
      <c r="Y293" s="177">
        <f t="shared" si="54"/>
        <v>0</v>
      </c>
      <c r="Z293" s="177">
        <f t="shared" si="55"/>
        <v>0</v>
      </c>
      <c r="AA293" s="177">
        <f t="shared" si="56"/>
        <v>0</v>
      </c>
    </row>
    <row r="294" spans="4:27" ht="15" customHeight="1" x14ac:dyDescent="0.25">
      <c r="D294" s="179">
        <v>0</v>
      </c>
      <c r="E294" s="172">
        <f t="shared" si="57"/>
        <v>0</v>
      </c>
      <c r="F294" s="28">
        <v>31077</v>
      </c>
      <c r="G294" s="28" t="s">
        <v>338</v>
      </c>
      <c r="H294" s="28" t="s">
        <v>432</v>
      </c>
      <c r="I294" s="31" t="s">
        <v>1015</v>
      </c>
      <c r="J294" s="28" t="s">
        <v>46</v>
      </c>
      <c r="K294" s="28" t="s">
        <v>990</v>
      </c>
      <c r="L294" s="28" t="s">
        <v>46</v>
      </c>
      <c r="M294" s="28" t="s">
        <v>990</v>
      </c>
      <c r="N294" s="29">
        <v>2.65</v>
      </c>
      <c r="O294" s="28" t="s">
        <v>46</v>
      </c>
      <c r="P294" s="28" t="s">
        <v>990</v>
      </c>
      <c r="Q294" s="29">
        <v>2.65</v>
      </c>
      <c r="R294" s="174" t="str">
        <f t="shared" si="47"/>
        <v>A</v>
      </c>
      <c r="S294" s="177">
        <f t="shared" si="48"/>
        <v>1</v>
      </c>
      <c r="T294" s="177">
        <f t="shared" si="49"/>
        <v>1</v>
      </c>
      <c r="U294" s="177">
        <f t="shared" si="50"/>
        <v>0</v>
      </c>
      <c r="V294" s="181" t="str">
        <f t="shared" si="51"/>
        <v>Yersinia enterocolitica</v>
      </c>
      <c r="W294" s="181" t="str">
        <f t="shared" si="52"/>
        <v>Yersinia enterocolitica</v>
      </c>
      <c r="X294" s="177">
        <f t="shared" si="53"/>
        <v>0</v>
      </c>
      <c r="Y294" s="177">
        <f t="shared" si="54"/>
        <v>0</v>
      </c>
      <c r="Z294" s="177">
        <f t="shared" si="55"/>
        <v>0</v>
      </c>
      <c r="AA294" s="177">
        <f t="shared" si="56"/>
        <v>0</v>
      </c>
    </row>
    <row r="295" spans="4:27" ht="15" customHeight="1" x14ac:dyDescent="0.25">
      <c r="D295" s="179">
        <v>1</v>
      </c>
      <c r="E295" s="172">
        <f t="shared" si="57"/>
        <v>1</v>
      </c>
      <c r="F295" s="28" t="s">
        <v>1016</v>
      </c>
      <c r="G295" s="28" t="s">
        <v>993</v>
      </c>
      <c r="H295" s="28" t="s">
        <v>334</v>
      </c>
      <c r="I295" s="31">
        <v>41283</v>
      </c>
      <c r="J295" s="28" t="s">
        <v>46</v>
      </c>
      <c r="K295" s="28" t="s">
        <v>994</v>
      </c>
      <c r="L295" s="28" t="s">
        <v>46</v>
      </c>
      <c r="M295" s="28" t="s">
        <v>994</v>
      </c>
      <c r="N295" s="29">
        <v>2.5</v>
      </c>
      <c r="O295" s="28" t="s">
        <v>46</v>
      </c>
      <c r="P295" s="28" t="s">
        <v>994</v>
      </c>
      <c r="Q295" s="29">
        <v>2.4900000000000002</v>
      </c>
      <c r="R295" s="174" t="str">
        <f t="shared" si="47"/>
        <v>A</v>
      </c>
      <c r="S295" s="177">
        <f t="shared" si="48"/>
        <v>1</v>
      </c>
      <c r="T295" s="177">
        <f t="shared" si="49"/>
        <v>1</v>
      </c>
      <c r="U295" s="177">
        <f t="shared" si="50"/>
        <v>0</v>
      </c>
      <c r="V295" s="181" t="str">
        <f t="shared" si="51"/>
        <v>Yersinia bercovieri</v>
      </c>
      <c r="W295" s="181" t="str">
        <f t="shared" si="52"/>
        <v>Yersinia bercovieri</v>
      </c>
      <c r="X295" s="177">
        <f t="shared" si="53"/>
        <v>0</v>
      </c>
      <c r="Y295" s="177">
        <f t="shared" si="54"/>
        <v>0</v>
      </c>
      <c r="Z295" s="177">
        <f t="shared" si="55"/>
        <v>0</v>
      </c>
      <c r="AA295" s="177">
        <f t="shared" si="56"/>
        <v>0</v>
      </c>
    </row>
    <row r="296" spans="4:27" ht="15" customHeight="1" x14ac:dyDescent="0.25">
      <c r="D296" s="179">
        <v>1</v>
      </c>
      <c r="E296" s="172">
        <f t="shared" si="57"/>
        <v>1</v>
      </c>
      <c r="F296" s="28" t="s">
        <v>1017</v>
      </c>
      <c r="G296" s="28" t="s">
        <v>1018</v>
      </c>
      <c r="H296" s="28" t="s">
        <v>334</v>
      </c>
      <c r="I296" s="31">
        <v>41282</v>
      </c>
      <c r="J296" s="28" t="s">
        <v>46</v>
      </c>
      <c r="K296" s="28" t="s">
        <v>990</v>
      </c>
      <c r="L296" s="28" t="s">
        <v>46</v>
      </c>
      <c r="M296" s="28" t="s">
        <v>990</v>
      </c>
      <c r="N296" s="29">
        <v>2.48</v>
      </c>
      <c r="O296" s="28" t="s">
        <v>46</v>
      </c>
      <c r="P296" s="28" t="s">
        <v>990</v>
      </c>
      <c r="Q296" s="29">
        <v>2.46</v>
      </c>
      <c r="R296" s="174" t="str">
        <f t="shared" si="47"/>
        <v>A</v>
      </c>
      <c r="S296" s="177">
        <f t="shared" si="48"/>
        <v>1</v>
      </c>
      <c r="T296" s="177">
        <f t="shared" si="49"/>
        <v>1</v>
      </c>
      <c r="U296" s="177">
        <f t="shared" si="50"/>
        <v>0</v>
      </c>
      <c r="V296" s="181" t="str">
        <f t="shared" si="51"/>
        <v>Yersinia enterocolitica</v>
      </c>
      <c r="W296" s="181" t="str">
        <f t="shared" si="52"/>
        <v>Yersinia enterocolitica</v>
      </c>
      <c r="X296" s="177">
        <f t="shared" si="53"/>
        <v>0</v>
      </c>
      <c r="Y296" s="177">
        <f t="shared" si="54"/>
        <v>0</v>
      </c>
      <c r="Z296" s="177">
        <f t="shared" si="55"/>
        <v>0</v>
      </c>
      <c r="AA296" s="177">
        <f t="shared" si="56"/>
        <v>0</v>
      </c>
    </row>
    <row r="297" spans="4:27" ht="15" customHeight="1" x14ac:dyDescent="0.25">
      <c r="D297" s="179">
        <v>1</v>
      </c>
      <c r="E297" s="172">
        <f t="shared" si="57"/>
        <v>1</v>
      </c>
      <c r="F297" s="28" t="s">
        <v>1019</v>
      </c>
      <c r="G297" s="28" t="s">
        <v>998</v>
      </c>
      <c r="H297" s="28" t="s">
        <v>334</v>
      </c>
      <c r="I297" s="31">
        <v>41324</v>
      </c>
      <c r="J297" s="28" t="s">
        <v>46</v>
      </c>
      <c r="K297" s="28" t="s">
        <v>994</v>
      </c>
      <c r="L297" s="28" t="s">
        <v>46</v>
      </c>
      <c r="M297" s="28" t="s">
        <v>994</v>
      </c>
      <c r="N297" s="29">
        <v>2.4900000000000002</v>
      </c>
      <c r="O297" s="28" t="s">
        <v>46</v>
      </c>
      <c r="P297" s="28" t="s">
        <v>994</v>
      </c>
      <c r="Q297" s="29">
        <v>2.4700000000000002</v>
      </c>
      <c r="R297" s="174" t="str">
        <f t="shared" si="47"/>
        <v>A</v>
      </c>
      <c r="S297" s="177">
        <f t="shared" si="48"/>
        <v>1</v>
      </c>
      <c r="T297" s="177">
        <f t="shared" si="49"/>
        <v>1</v>
      </c>
      <c r="U297" s="177">
        <f t="shared" si="50"/>
        <v>0</v>
      </c>
      <c r="V297" s="181" t="str">
        <f t="shared" si="51"/>
        <v>Yersinia bercovieri</v>
      </c>
      <c r="W297" s="181" t="str">
        <f t="shared" si="52"/>
        <v>Yersinia bercovieri</v>
      </c>
      <c r="X297" s="177">
        <f t="shared" si="53"/>
        <v>0</v>
      </c>
      <c r="Y297" s="177">
        <f t="shared" si="54"/>
        <v>0</v>
      </c>
      <c r="Z297" s="177">
        <f t="shared" si="55"/>
        <v>0</v>
      </c>
      <c r="AA297" s="177">
        <f t="shared" si="56"/>
        <v>0</v>
      </c>
    </row>
    <row r="298" spans="4:27" ht="15" customHeight="1" x14ac:dyDescent="0.25">
      <c r="D298" s="179">
        <v>1</v>
      </c>
      <c r="E298" s="172">
        <f t="shared" si="57"/>
        <v>1</v>
      </c>
      <c r="F298" s="28" t="s">
        <v>1020</v>
      </c>
      <c r="G298" s="28" t="s">
        <v>359</v>
      </c>
      <c r="H298" s="28" t="s">
        <v>334</v>
      </c>
      <c r="I298" s="31">
        <v>41304</v>
      </c>
      <c r="J298" s="28" t="s">
        <v>46</v>
      </c>
      <c r="K298" s="28" t="s">
        <v>994</v>
      </c>
      <c r="L298" s="28" t="s">
        <v>46</v>
      </c>
      <c r="M298" s="28" t="s">
        <v>994</v>
      </c>
      <c r="N298" s="29">
        <v>2.4900000000000002</v>
      </c>
      <c r="O298" s="28" t="s">
        <v>46</v>
      </c>
      <c r="P298" s="28" t="s">
        <v>994</v>
      </c>
      <c r="Q298" s="29">
        <v>2.44</v>
      </c>
      <c r="R298" s="174" t="str">
        <f t="shared" si="47"/>
        <v>A</v>
      </c>
      <c r="S298" s="177">
        <f t="shared" si="48"/>
        <v>1</v>
      </c>
      <c r="T298" s="177">
        <f t="shared" si="49"/>
        <v>1</v>
      </c>
      <c r="U298" s="177">
        <f t="shared" si="50"/>
        <v>0</v>
      </c>
      <c r="V298" s="181" t="str">
        <f t="shared" si="51"/>
        <v>Yersinia bercovieri</v>
      </c>
      <c r="W298" s="181" t="str">
        <f t="shared" si="52"/>
        <v>Yersinia bercovieri</v>
      </c>
      <c r="X298" s="177">
        <f t="shared" si="53"/>
        <v>0</v>
      </c>
      <c r="Y298" s="177">
        <f t="shared" si="54"/>
        <v>0</v>
      </c>
      <c r="Z298" s="177">
        <f t="shared" si="55"/>
        <v>0</v>
      </c>
      <c r="AA298" s="177">
        <f t="shared" si="56"/>
        <v>0</v>
      </c>
    </row>
    <row r="299" spans="4:27" ht="15" customHeight="1" x14ac:dyDescent="0.25">
      <c r="D299" s="179">
        <v>1</v>
      </c>
      <c r="E299" s="172">
        <f t="shared" si="57"/>
        <v>1</v>
      </c>
      <c r="F299" s="28" t="s">
        <v>1021</v>
      </c>
      <c r="G299" s="28" t="s">
        <v>1004</v>
      </c>
      <c r="H299" s="28" t="s">
        <v>334</v>
      </c>
      <c r="I299" s="31">
        <v>41248</v>
      </c>
      <c r="J299" s="28" t="s">
        <v>46</v>
      </c>
      <c r="K299" s="28" t="s">
        <v>990</v>
      </c>
      <c r="L299" s="28" t="s">
        <v>46</v>
      </c>
      <c r="M299" s="28" t="s">
        <v>990</v>
      </c>
      <c r="N299" s="29">
        <v>2.4500000000000002</v>
      </c>
      <c r="O299" s="28" t="s">
        <v>46</v>
      </c>
      <c r="P299" s="28" t="s">
        <v>990</v>
      </c>
      <c r="Q299" s="29">
        <v>2.4300000000000002</v>
      </c>
      <c r="R299" s="174" t="str">
        <f t="shared" si="47"/>
        <v>A</v>
      </c>
      <c r="S299" s="177">
        <f t="shared" si="48"/>
        <v>1</v>
      </c>
      <c r="T299" s="177">
        <f t="shared" si="49"/>
        <v>1</v>
      </c>
      <c r="U299" s="177">
        <f t="shared" si="50"/>
        <v>0</v>
      </c>
      <c r="V299" s="181" t="str">
        <f t="shared" si="51"/>
        <v>Yersinia enterocolitica</v>
      </c>
      <c r="W299" s="181" t="str">
        <f t="shared" si="52"/>
        <v>Yersinia enterocolitica</v>
      </c>
      <c r="X299" s="177">
        <f t="shared" si="53"/>
        <v>0</v>
      </c>
      <c r="Y299" s="177">
        <f t="shared" si="54"/>
        <v>0</v>
      </c>
      <c r="Z299" s="177">
        <f t="shared" si="55"/>
        <v>0</v>
      </c>
      <c r="AA299" s="177">
        <f t="shared" si="56"/>
        <v>0</v>
      </c>
    </row>
    <row r="300" spans="4:27" ht="15" customHeight="1" x14ac:dyDescent="0.25">
      <c r="D300" s="179">
        <v>0</v>
      </c>
      <c r="E300" s="172">
        <f t="shared" si="57"/>
        <v>0</v>
      </c>
      <c r="F300" s="28">
        <v>31089</v>
      </c>
      <c r="G300" s="28" t="s">
        <v>1022</v>
      </c>
      <c r="H300" s="28" t="s">
        <v>383</v>
      </c>
      <c r="I300" s="31" t="s">
        <v>1023</v>
      </c>
      <c r="J300" s="28" t="s">
        <v>46</v>
      </c>
      <c r="K300" s="28" t="s">
        <v>990</v>
      </c>
      <c r="L300" s="28" t="s">
        <v>46</v>
      </c>
      <c r="M300" s="28" t="s">
        <v>990</v>
      </c>
      <c r="N300" s="29">
        <v>2.81</v>
      </c>
      <c r="O300" s="28" t="s">
        <v>46</v>
      </c>
      <c r="P300" s="28" t="s">
        <v>990</v>
      </c>
      <c r="Q300" s="29">
        <v>2.69</v>
      </c>
      <c r="R300" s="174" t="str">
        <f t="shared" si="47"/>
        <v>A</v>
      </c>
      <c r="S300" s="177">
        <f t="shared" si="48"/>
        <v>1</v>
      </c>
      <c r="T300" s="177">
        <f t="shared" si="49"/>
        <v>1</v>
      </c>
      <c r="U300" s="177">
        <f t="shared" si="50"/>
        <v>0</v>
      </c>
      <c r="V300" s="181" t="str">
        <f t="shared" si="51"/>
        <v>Yersinia enterocolitica</v>
      </c>
      <c r="W300" s="181" t="str">
        <f t="shared" si="52"/>
        <v>Yersinia enterocolitica</v>
      </c>
      <c r="X300" s="177">
        <f t="shared" si="53"/>
        <v>0</v>
      </c>
      <c r="Y300" s="177">
        <f t="shared" si="54"/>
        <v>0</v>
      </c>
      <c r="Z300" s="177">
        <f t="shared" si="55"/>
        <v>0</v>
      </c>
      <c r="AA300" s="177">
        <f t="shared" si="56"/>
        <v>0</v>
      </c>
    </row>
    <row r="301" spans="4:27" ht="15" customHeight="1" x14ac:dyDescent="0.25">
      <c r="D301" s="179">
        <v>1</v>
      </c>
      <c r="E301" s="172">
        <f t="shared" si="57"/>
        <v>1</v>
      </c>
      <c r="F301" s="28" t="s">
        <v>1024</v>
      </c>
      <c r="G301" s="28" t="s">
        <v>989</v>
      </c>
      <c r="H301" s="28" t="s">
        <v>334</v>
      </c>
      <c r="I301" s="31">
        <v>41248</v>
      </c>
      <c r="J301" s="28" t="s">
        <v>46</v>
      </c>
      <c r="K301" s="28" t="s">
        <v>990</v>
      </c>
      <c r="L301" s="28" t="s">
        <v>46</v>
      </c>
      <c r="M301" s="28" t="s">
        <v>990</v>
      </c>
      <c r="N301" s="29">
        <v>2.38</v>
      </c>
      <c r="O301" s="28" t="s">
        <v>46</v>
      </c>
      <c r="P301" s="28" t="s">
        <v>990</v>
      </c>
      <c r="Q301" s="29">
        <v>2.38</v>
      </c>
      <c r="R301" s="174" t="str">
        <f t="shared" si="47"/>
        <v>A</v>
      </c>
      <c r="S301" s="177">
        <f t="shared" si="48"/>
        <v>1</v>
      </c>
      <c r="T301" s="177">
        <f t="shared" si="49"/>
        <v>1</v>
      </c>
      <c r="U301" s="177">
        <f t="shared" si="50"/>
        <v>0</v>
      </c>
      <c r="V301" s="181" t="str">
        <f t="shared" si="51"/>
        <v>Yersinia enterocolitica</v>
      </c>
      <c r="W301" s="181" t="str">
        <f t="shared" si="52"/>
        <v>Yersinia enterocolitica</v>
      </c>
      <c r="X301" s="177">
        <f t="shared" si="53"/>
        <v>0</v>
      </c>
      <c r="Y301" s="177">
        <f t="shared" si="54"/>
        <v>0</v>
      </c>
      <c r="Z301" s="177">
        <f t="shared" si="55"/>
        <v>0</v>
      </c>
      <c r="AA301" s="177">
        <f t="shared" si="56"/>
        <v>0</v>
      </c>
    </row>
    <row r="302" spans="4:27" ht="15" customHeight="1" x14ac:dyDescent="0.25">
      <c r="D302" s="179">
        <v>1</v>
      </c>
      <c r="E302" s="172">
        <f t="shared" si="57"/>
        <v>1</v>
      </c>
      <c r="F302" s="28" t="s">
        <v>1025</v>
      </c>
      <c r="G302" s="28" t="s">
        <v>989</v>
      </c>
      <c r="H302" s="28" t="s">
        <v>334</v>
      </c>
      <c r="I302" s="31">
        <v>41254</v>
      </c>
      <c r="J302" s="28" t="s">
        <v>46</v>
      </c>
      <c r="K302" s="28" t="s">
        <v>990</v>
      </c>
      <c r="L302" s="28" t="s">
        <v>46</v>
      </c>
      <c r="M302" s="28" t="s">
        <v>990</v>
      </c>
      <c r="N302" s="29">
        <v>2.2999999999999998</v>
      </c>
      <c r="O302" s="28" t="s">
        <v>46</v>
      </c>
      <c r="P302" s="28" t="s">
        <v>990</v>
      </c>
      <c r="Q302" s="29">
        <v>2.2999999999999998</v>
      </c>
      <c r="R302" s="174" t="str">
        <f t="shared" si="47"/>
        <v>A</v>
      </c>
      <c r="S302" s="177">
        <f t="shared" si="48"/>
        <v>1</v>
      </c>
      <c r="T302" s="177">
        <f t="shared" si="49"/>
        <v>1</v>
      </c>
      <c r="U302" s="177">
        <f t="shared" si="50"/>
        <v>0</v>
      </c>
      <c r="V302" s="181" t="str">
        <f t="shared" si="51"/>
        <v>Yersinia enterocolitica</v>
      </c>
      <c r="W302" s="181" t="str">
        <f t="shared" si="52"/>
        <v>Yersinia enterocolitica</v>
      </c>
      <c r="X302" s="177">
        <f t="shared" si="53"/>
        <v>0</v>
      </c>
      <c r="Y302" s="177">
        <f t="shared" si="54"/>
        <v>0</v>
      </c>
      <c r="Z302" s="177">
        <f t="shared" si="55"/>
        <v>0</v>
      </c>
      <c r="AA302" s="177">
        <f t="shared" si="56"/>
        <v>0</v>
      </c>
    </row>
    <row r="303" spans="4:27" ht="15" customHeight="1" x14ac:dyDescent="0.25">
      <c r="D303" s="179">
        <v>1</v>
      </c>
      <c r="E303" s="172">
        <f t="shared" si="57"/>
        <v>1</v>
      </c>
      <c r="F303" s="28" t="s">
        <v>1026</v>
      </c>
      <c r="G303" s="28" t="s">
        <v>351</v>
      </c>
      <c r="H303" s="28" t="s">
        <v>334</v>
      </c>
      <c r="I303" s="31">
        <v>41254</v>
      </c>
      <c r="J303" s="28" t="s">
        <v>46</v>
      </c>
      <c r="K303" s="28" t="s">
        <v>990</v>
      </c>
      <c r="L303" s="28" t="s">
        <v>46</v>
      </c>
      <c r="M303" s="28" t="s">
        <v>990</v>
      </c>
      <c r="N303" s="29">
        <v>2.46</v>
      </c>
      <c r="O303" s="28" t="s">
        <v>46</v>
      </c>
      <c r="P303" s="28" t="s">
        <v>990</v>
      </c>
      <c r="Q303" s="29">
        <v>2.44</v>
      </c>
      <c r="R303" s="174" t="str">
        <f t="shared" si="47"/>
        <v>A</v>
      </c>
      <c r="S303" s="177">
        <f t="shared" si="48"/>
        <v>1</v>
      </c>
      <c r="T303" s="177">
        <f t="shared" si="49"/>
        <v>1</v>
      </c>
      <c r="U303" s="177">
        <f t="shared" si="50"/>
        <v>0</v>
      </c>
      <c r="V303" s="181" t="str">
        <f t="shared" si="51"/>
        <v>Yersinia enterocolitica</v>
      </c>
      <c r="W303" s="181" t="str">
        <f t="shared" si="52"/>
        <v>Yersinia enterocolitica</v>
      </c>
      <c r="X303" s="177">
        <f t="shared" si="53"/>
        <v>0</v>
      </c>
      <c r="Y303" s="177">
        <f t="shared" si="54"/>
        <v>0</v>
      </c>
      <c r="Z303" s="177">
        <f t="shared" si="55"/>
        <v>0</v>
      </c>
      <c r="AA303" s="177">
        <f t="shared" si="56"/>
        <v>0</v>
      </c>
    </row>
    <row r="304" spans="4:27" ht="15" customHeight="1" x14ac:dyDescent="0.25">
      <c r="D304" s="179">
        <v>1</v>
      </c>
      <c r="E304" s="172">
        <f t="shared" si="57"/>
        <v>1</v>
      </c>
      <c r="F304" s="28" t="s">
        <v>1027</v>
      </c>
      <c r="G304" s="28" t="s">
        <v>989</v>
      </c>
      <c r="H304" s="28" t="s">
        <v>334</v>
      </c>
      <c r="I304" s="31">
        <v>41248</v>
      </c>
      <c r="J304" s="28" t="s">
        <v>46</v>
      </c>
      <c r="K304" s="28" t="s">
        <v>990</v>
      </c>
      <c r="L304" s="28" t="s">
        <v>46</v>
      </c>
      <c r="M304" s="28" t="s">
        <v>990</v>
      </c>
      <c r="N304" s="29">
        <v>2.42</v>
      </c>
      <c r="O304" s="28" t="s">
        <v>46</v>
      </c>
      <c r="P304" s="28" t="s">
        <v>990</v>
      </c>
      <c r="Q304" s="29">
        <v>2.38</v>
      </c>
      <c r="R304" s="174" t="str">
        <f t="shared" si="47"/>
        <v>A</v>
      </c>
      <c r="S304" s="177">
        <f t="shared" si="48"/>
        <v>1</v>
      </c>
      <c r="T304" s="177">
        <f t="shared" si="49"/>
        <v>1</v>
      </c>
      <c r="U304" s="177">
        <f t="shared" si="50"/>
        <v>0</v>
      </c>
      <c r="V304" s="181" t="str">
        <f t="shared" si="51"/>
        <v>Yersinia enterocolitica</v>
      </c>
      <c r="W304" s="181" t="str">
        <f t="shared" si="52"/>
        <v>Yersinia enterocolitica</v>
      </c>
      <c r="X304" s="177">
        <f t="shared" si="53"/>
        <v>0</v>
      </c>
      <c r="Y304" s="177">
        <f t="shared" si="54"/>
        <v>0</v>
      </c>
      <c r="Z304" s="177">
        <f t="shared" si="55"/>
        <v>0</v>
      </c>
      <c r="AA304" s="177">
        <f t="shared" si="56"/>
        <v>0</v>
      </c>
    </row>
    <row r="305" spans="4:27" ht="15" customHeight="1" x14ac:dyDescent="0.25">
      <c r="D305" s="179">
        <v>1</v>
      </c>
      <c r="E305" s="172">
        <f t="shared" si="57"/>
        <v>1</v>
      </c>
      <c r="F305" s="28" t="s">
        <v>1028</v>
      </c>
      <c r="G305" s="28" t="s">
        <v>1029</v>
      </c>
      <c r="H305" s="28" t="s">
        <v>334</v>
      </c>
      <c r="I305" s="31">
        <v>41248</v>
      </c>
      <c r="J305" s="28" t="s">
        <v>46</v>
      </c>
      <c r="K305" s="28" t="s">
        <v>990</v>
      </c>
      <c r="L305" s="28" t="s">
        <v>46</v>
      </c>
      <c r="M305" s="28" t="s">
        <v>990</v>
      </c>
      <c r="N305" s="29">
        <v>2.4500000000000002</v>
      </c>
      <c r="O305" s="28" t="s">
        <v>46</v>
      </c>
      <c r="P305" s="28" t="s">
        <v>990</v>
      </c>
      <c r="Q305" s="29">
        <v>2.3199999999999998</v>
      </c>
      <c r="R305" s="174" t="str">
        <f t="shared" si="47"/>
        <v>A</v>
      </c>
      <c r="S305" s="177">
        <f t="shared" si="48"/>
        <v>1</v>
      </c>
      <c r="T305" s="177">
        <f t="shared" si="49"/>
        <v>1</v>
      </c>
      <c r="U305" s="177">
        <f t="shared" si="50"/>
        <v>0</v>
      </c>
      <c r="V305" s="181" t="str">
        <f t="shared" si="51"/>
        <v>Yersinia enterocolitica</v>
      </c>
      <c r="W305" s="181" t="str">
        <f t="shared" si="52"/>
        <v>Yersinia enterocolitica</v>
      </c>
      <c r="X305" s="177">
        <f t="shared" si="53"/>
        <v>0</v>
      </c>
      <c r="Y305" s="177">
        <f t="shared" si="54"/>
        <v>0</v>
      </c>
      <c r="Z305" s="177">
        <f t="shared" si="55"/>
        <v>0</v>
      </c>
      <c r="AA305" s="177">
        <f t="shared" si="56"/>
        <v>0</v>
      </c>
    </row>
    <row r="306" spans="4:27" ht="15" customHeight="1" x14ac:dyDescent="0.25">
      <c r="D306" s="179">
        <v>1</v>
      </c>
      <c r="E306" s="172">
        <f t="shared" si="57"/>
        <v>1</v>
      </c>
      <c r="F306" s="28" t="s">
        <v>1030</v>
      </c>
      <c r="G306" s="28" t="s">
        <v>1031</v>
      </c>
      <c r="H306" s="28" t="s">
        <v>334</v>
      </c>
      <c r="I306" s="31">
        <v>41283</v>
      </c>
      <c r="J306" s="28" t="s">
        <v>46</v>
      </c>
      <c r="K306" s="28" t="s">
        <v>990</v>
      </c>
      <c r="L306" s="28" t="s">
        <v>46</v>
      </c>
      <c r="M306" s="28" t="s">
        <v>990</v>
      </c>
      <c r="N306" s="29">
        <v>2.48</v>
      </c>
      <c r="O306" s="28" t="s">
        <v>46</v>
      </c>
      <c r="P306" s="28" t="s">
        <v>990</v>
      </c>
      <c r="Q306" s="29">
        <v>2.42</v>
      </c>
      <c r="R306" s="174" t="str">
        <f t="shared" si="47"/>
        <v>A</v>
      </c>
      <c r="S306" s="177">
        <f t="shared" si="48"/>
        <v>1</v>
      </c>
      <c r="T306" s="177">
        <f t="shared" si="49"/>
        <v>1</v>
      </c>
      <c r="U306" s="177">
        <f t="shared" si="50"/>
        <v>0</v>
      </c>
      <c r="V306" s="181" t="str">
        <f t="shared" si="51"/>
        <v>Yersinia enterocolitica</v>
      </c>
      <c r="W306" s="181" t="str">
        <f t="shared" si="52"/>
        <v>Yersinia enterocolitica</v>
      </c>
      <c r="X306" s="177">
        <f t="shared" si="53"/>
        <v>0</v>
      </c>
      <c r="Y306" s="177">
        <f t="shared" si="54"/>
        <v>0</v>
      </c>
      <c r="Z306" s="177">
        <f t="shared" si="55"/>
        <v>0</v>
      </c>
      <c r="AA306" s="177">
        <f t="shared" si="56"/>
        <v>0</v>
      </c>
    </row>
    <row r="307" spans="4:27" ht="15" customHeight="1" x14ac:dyDescent="0.25">
      <c r="D307" s="179">
        <v>1</v>
      </c>
      <c r="E307" s="172">
        <f t="shared" si="57"/>
        <v>1</v>
      </c>
      <c r="F307" s="28" t="s">
        <v>1032</v>
      </c>
      <c r="G307" s="28" t="s">
        <v>998</v>
      </c>
      <c r="H307" s="28" t="s">
        <v>334</v>
      </c>
      <c r="I307" s="31">
        <v>41283</v>
      </c>
      <c r="J307" s="28" t="s">
        <v>46</v>
      </c>
      <c r="K307" s="28" t="s">
        <v>990</v>
      </c>
      <c r="L307" s="28" t="s">
        <v>46</v>
      </c>
      <c r="M307" s="28" t="s">
        <v>990</v>
      </c>
      <c r="N307" s="29">
        <v>2.42</v>
      </c>
      <c r="O307" s="28" t="s">
        <v>46</v>
      </c>
      <c r="P307" s="28" t="s">
        <v>990</v>
      </c>
      <c r="Q307" s="29">
        <v>2.41</v>
      </c>
      <c r="R307" s="174" t="str">
        <f t="shared" si="47"/>
        <v>A</v>
      </c>
      <c r="S307" s="177">
        <f t="shared" si="48"/>
        <v>1</v>
      </c>
      <c r="T307" s="177">
        <f t="shared" si="49"/>
        <v>1</v>
      </c>
      <c r="U307" s="177">
        <f t="shared" si="50"/>
        <v>0</v>
      </c>
      <c r="V307" s="181" t="str">
        <f t="shared" si="51"/>
        <v>Yersinia enterocolitica</v>
      </c>
      <c r="W307" s="181" t="str">
        <f t="shared" si="52"/>
        <v>Yersinia enterocolitica</v>
      </c>
      <c r="X307" s="177">
        <f t="shared" si="53"/>
        <v>0</v>
      </c>
      <c r="Y307" s="177">
        <f t="shared" si="54"/>
        <v>0</v>
      </c>
      <c r="Z307" s="177">
        <f t="shared" si="55"/>
        <v>0</v>
      </c>
      <c r="AA307" s="177">
        <f t="shared" si="56"/>
        <v>0</v>
      </c>
    </row>
    <row r="308" spans="4:27" ht="15" customHeight="1" x14ac:dyDescent="0.25">
      <c r="D308" s="179">
        <v>1</v>
      </c>
      <c r="E308" s="172">
        <f t="shared" si="57"/>
        <v>1</v>
      </c>
      <c r="F308" s="28" t="s">
        <v>1033</v>
      </c>
      <c r="G308" s="28" t="s">
        <v>1029</v>
      </c>
      <c r="H308" s="28" t="s">
        <v>334</v>
      </c>
      <c r="I308" s="31">
        <v>41254</v>
      </c>
      <c r="J308" s="28" t="s">
        <v>46</v>
      </c>
      <c r="K308" s="28" t="s">
        <v>990</v>
      </c>
      <c r="L308" s="28" t="s">
        <v>46</v>
      </c>
      <c r="M308" s="28" t="s">
        <v>990</v>
      </c>
      <c r="N308" s="29">
        <v>2.42</v>
      </c>
      <c r="O308" s="28" t="s">
        <v>46</v>
      </c>
      <c r="P308" s="28" t="s">
        <v>990</v>
      </c>
      <c r="Q308" s="29">
        <v>2.37</v>
      </c>
      <c r="R308" s="174" t="str">
        <f t="shared" si="47"/>
        <v>A</v>
      </c>
      <c r="S308" s="177">
        <f t="shared" si="48"/>
        <v>1</v>
      </c>
      <c r="T308" s="177">
        <f t="shared" si="49"/>
        <v>1</v>
      </c>
      <c r="U308" s="177">
        <f t="shared" si="50"/>
        <v>0</v>
      </c>
      <c r="V308" s="181" t="str">
        <f t="shared" si="51"/>
        <v>Yersinia enterocolitica</v>
      </c>
      <c r="W308" s="181" t="str">
        <f t="shared" si="52"/>
        <v>Yersinia enterocolitica</v>
      </c>
      <c r="X308" s="177">
        <f t="shared" si="53"/>
        <v>0</v>
      </c>
      <c r="Y308" s="177">
        <f t="shared" si="54"/>
        <v>0</v>
      </c>
      <c r="Z308" s="177">
        <f t="shared" si="55"/>
        <v>0</v>
      </c>
      <c r="AA308" s="177">
        <f t="shared" si="56"/>
        <v>0</v>
      </c>
    </row>
    <row r="309" spans="4:27" ht="15" customHeight="1" x14ac:dyDescent="0.25">
      <c r="D309" s="179">
        <v>0</v>
      </c>
      <c r="E309" s="172">
        <f t="shared" si="57"/>
        <v>0</v>
      </c>
      <c r="F309" s="28">
        <v>30344</v>
      </c>
      <c r="G309" s="28" t="s">
        <v>1022</v>
      </c>
      <c r="H309" s="28" t="s">
        <v>383</v>
      </c>
      <c r="I309" s="31" t="s">
        <v>1034</v>
      </c>
      <c r="J309" s="28" t="s">
        <v>46</v>
      </c>
      <c r="K309" s="28" t="s">
        <v>990</v>
      </c>
      <c r="L309" s="28" t="s">
        <v>46</v>
      </c>
      <c r="M309" s="28" t="s">
        <v>990</v>
      </c>
      <c r="N309" s="29">
        <v>2.72</v>
      </c>
      <c r="O309" s="28" t="s">
        <v>46</v>
      </c>
      <c r="P309" s="28" t="s">
        <v>990</v>
      </c>
      <c r="Q309" s="29">
        <v>2.71</v>
      </c>
      <c r="R309" s="174" t="str">
        <f t="shared" si="47"/>
        <v>A</v>
      </c>
      <c r="S309" s="177">
        <f t="shared" si="48"/>
        <v>1</v>
      </c>
      <c r="T309" s="177">
        <f t="shared" si="49"/>
        <v>1</v>
      </c>
      <c r="U309" s="177">
        <f t="shared" si="50"/>
        <v>0</v>
      </c>
      <c r="V309" s="181" t="str">
        <f t="shared" si="51"/>
        <v>Yersinia enterocolitica</v>
      </c>
      <c r="W309" s="181" t="str">
        <f t="shared" si="52"/>
        <v>Yersinia enterocolitica</v>
      </c>
      <c r="X309" s="177">
        <f t="shared" si="53"/>
        <v>0</v>
      </c>
      <c r="Y309" s="177">
        <f t="shared" si="54"/>
        <v>0</v>
      </c>
      <c r="Z309" s="177">
        <f t="shared" si="55"/>
        <v>0</v>
      </c>
      <c r="AA309" s="177">
        <f t="shared" si="56"/>
        <v>0</v>
      </c>
    </row>
    <row r="310" spans="4:27" ht="15" customHeight="1" x14ac:dyDescent="0.25">
      <c r="D310" s="179">
        <v>1</v>
      </c>
      <c r="E310" s="172">
        <f t="shared" si="57"/>
        <v>1</v>
      </c>
      <c r="F310" s="28" t="s">
        <v>1035</v>
      </c>
      <c r="G310" s="28" t="s">
        <v>351</v>
      </c>
      <c r="H310" s="28" t="s">
        <v>334</v>
      </c>
      <c r="I310" s="31">
        <v>41254</v>
      </c>
      <c r="J310" s="28" t="s">
        <v>46</v>
      </c>
      <c r="K310" s="28" t="s">
        <v>990</v>
      </c>
      <c r="L310" s="28" t="s">
        <v>46</v>
      </c>
      <c r="M310" s="28" t="s">
        <v>990</v>
      </c>
      <c r="N310" s="29">
        <v>2.34</v>
      </c>
      <c r="O310" s="28" t="s">
        <v>46</v>
      </c>
      <c r="P310" s="28" t="s">
        <v>990</v>
      </c>
      <c r="Q310" s="29">
        <v>2.31</v>
      </c>
      <c r="R310" s="174" t="str">
        <f t="shared" si="47"/>
        <v>A</v>
      </c>
      <c r="S310" s="177">
        <f t="shared" si="48"/>
        <v>1</v>
      </c>
      <c r="T310" s="177">
        <f t="shared" si="49"/>
        <v>1</v>
      </c>
      <c r="U310" s="177">
        <f t="shared" si="50"/>
        <v>0</v>
      </c>
      <c r="V310" s="181" t="str">
        <f t="shared" si="51"/>
        <v>Yersinia enterocolitica</v>
      </c>
      <c r="W310" s="181" t="str">
        <f t="shared" si="52"/>
        <v>Yersinia enterocolitica</v>
      </c>
      <c r="X310" s="177">
        <f t="shared" si="53"/>
        <v>0</v>
      </c>
      <c r="Y310" s="177">
        <f t="shared" si="54"/>
        <v>0</v>
      </c>
      <c r="Z310" s="177">
        <f t="shared" si="55"/>
        <v>0</v>
      </c>
      <c r="AA310" s="177">
        <f t="shared" si="56"/>
        <v>0</v>
      </c>
    </row>
    <row r="311" spans="4:27" ht="15" customHeight="1" x14ac:dyDescent="0.25">
      <c r="D311" s="179">
        <v>1</v>
      </c>
      <c r="E311" s="172">
        <f t="shared" si="57"/>
        <v>1</v>
      </c>
      <c r="F311" s="28" t="s">
        <v>1036</v>
      </c>
      <c r="G311" s="28" t="s">
        <v>351</v>
      </c>
      <c r="H311" s="28" t="s">
        <v>334</v>
      </c>
      <c r="I311" s="31">
        <v>41248</v>
      </c>
      <c r="J311" s="28" t="s">
        <v>46</v>
      </c>
      <c r="K311" s="28" t="s">
        <v>990</v>
      </c>
      <c r="L311" s="28" t="s">
        <v>46</v>
      </c>
      <c r="M311" s="28" t="s">
        <v>990</v>
      </c>
      <c r="N311" s="29">
        <v>2.4300000000000002</v>
      </c>
      <c r="O311" s="28" t="s">
        <v>46</v>
      </c>
      <c r="P311" s="28" t="s">
        <v>990</v>
      </c>
      <c r="Q311" s="29">
        <v>2.39</v>
      </c>
      <c r="R311" s="174" t="str">
        <f t="shared" si="47"/>
        <v>A</v>
      </c>
      <c r="S311" s="177">
        <f t="shared" si="48"/>
        <v>1</v>
      </c>
      <c r="T311" s="177">
        <f t="shared" si="49"/>
        <v>1</v>
      </c>
      <c r="U311" s="177">
        <f t="shared" si="50"/>
        <v>0</v>
      </c>
      <c r="V311" s="181" t="str">
        <f t="shared" si="51"/>
        <v>Yersinia enterocolitica</v>
      </c>
      <c r="W311" s="181" t="str">
        <f t="shared" si="52"/>
        <v>Yersinia enterocolitica</v>
      </c>
      <c r="X311" s="177">
        <f t="shared" si="53"/>
        <v>0</v>
      </c>
      <c r="Y311" s="177">
        <f t="shared" si="54"/>
        <v>0</v>
      </c>
      <c r="Z311" s="177">
        <f t="shared" si="55"/>
        <v>0</v>
      </c>
      <c r="AA311" s="177">
        <f t="shared" si="56"/>
        <v>0</v>
      </c>
    </row>
    <row r="312" spans="4:27" ht="15" customHeight="1" x14ac:dyDescent="0.25">
      <c r="D312" s="179">
        <v>1</v>
      </c>
      <c r="E312" s="172">
        <f t="shared" si="57"/>
        <v>1</v>
      </c>
      <c r="F312" s="28" t="s">
        <v>1037</v>
      </c>
      <c r="G312" s="28" t="s">
        <v>993</v>
      </c>
      <c r="H312" s="28" t="s">
        <v>334</v>
      </c>
      <c r="I312" s="31">
        <v>41283</v>
      </c>
      <c r="J312" s="28" t="s">
        <v>46</v>
      </c>
      <c r="K312" s="28" t="s">
        <v>994</v>
      </c>
      <c r="L312" s="28" t="s">
        <v>46</v>
      </c>
      <c r="M312" s="28" t="s">
        <v>994</v>
      </c>
      <c r="N312" s="29">
        <v>2.33</v>
      </c>
      <c r="O312" s="28" t="s">
        <v>46</v>
      </c>
      <c r="P312" s="28" t="s">
        <v>994</v>
      </c>
      <c r="Q312" s="29">
        <v>2.25</v>
      </c>
      <c r="R312" s="174" t="str">
        <f t="shared" si="47"/>
        <v>A</v>
      </c>
      <c r="S312" s="177">
        <f t="shared" si="48"/>
        <v>1</v>
      </c>
      <c r="T312" s="177">
        <f t="shared" si="49"/>
        <v>1</v>
      </c>
      <c r="U312" s="177">
        <f t="shared" si="50"/>
        <v>0</v>
      </c>
      <c r="V312" s="181" t="str">
        <f t="shared" si="51"/>
        <v>Yersinia bercovieri</v>
      </c>
      <c r="W312" s="181" t="str">
        <f t="shared" si="52"/>
        <v>Yersinia bercovieri</v>
      </c>
      <c r="X312" s="177">
        <f t="shared" si="53"/>
        <v>0</v>
      </c>
      <c r="Y312" s="177">
        <f t="shared" si="54"/>
        <v>0</v>
      </c>
      <c r="Z312" s="177">
        <f t="shared" si="55"/>
        <v>0</v>
      </c>
      <c r="AA312" s="177">
        <f t="shared" si="56"/>
        <v>0</v>
      </c>
    </row>
    <row r="313" spans="4:27" ht="15" customHeight="1" x14ac:dyDescent="0.25">
      <c r="D313" s="179">
        <v>1</v>
      </c>
      <c r="E313" s="172">
        <f t="shared" si="57"/>
        <v>1</v>
      </c>
      <c r="F313" s="28" t="s">
        <v>1038</v>
      </c>
      <c r="G313" s="28" t="s">
        <v>333</v>
      </c>
      <c r="H313" s="28" t="s">
        <v>334</v>
      </c>
      <c r="I313" s="31">
        <v>41304</v>
      </c>
      <c r="J313" s="28" t="s">
        <v>46</v>
      </c>
      <c r="K313" s="28" t="s">
        <v>994</v>
      </c>
      <c r="L313" s="28" t="s">
        <v>46</v>
      </c>
      <c r="M313" s="28" t="s">
        <v>994</v>
      </c>
      <c r="N313" s="29">
        <v>2.56</v>
      </c>
      <c r="O313" s="28" t="s">
        <v>46</v>
      </c>
      <c r="P313" s="28" t="s">
        <v>994</v>
      </c>
      <c r="Q313" s="29">
        <v>2.4500000000000002</v>
      </c>
      <c r="R313" s="174" t="str">
        <f t="shared" si="47"/>
        <v>A</v>
      </c>
      <c r="S313" s="177">
        <f t="shared" si="48"/>
        <v>1</v>
      </c>
      <c r="T313" s="177">
        <f t="shared" si="49"/>
        <v>1</v>
      </c>
      <c r="U313" s="177">
        <f t="shared" si="50"/>
        <v>0</v>
      </c>
      <c r="V313" s="181" t="str">
        <f t="shared" si="51"/>
        <v>Yersinia bercovieri</v>
      </c>
      <c r="W313" s="181" t="str">
        <f t="shared" si="52"/>
        <v>Yersinia bercovieri</v>
      </c>
      <c r="X313" s="177">
        <f t="shared" si="53"/>
        <v>0</v>
      </c>
      <c r="Y313" s="177">
        <f t="shared" si="54"/>
        <v>0</v>
      </c>
      <c r="Z313" s="177">
        <f t="shared" si="55"/>
        <v>0</v>
      </c>
      <c r="AA313" s="177">
        <f t="shared" si="56"/>
        <v>0</v>
      </c>
    </row>
    <row r="314" spans="4:27" ht="15" customHeight="1" x14ac:dyDescent="0.25">
      <c r="D314" s="179">
        <v>1</v>
      </c>
      <c r="E314" s="172">
        <f t="shared" si="57"/>
        <v>1</v>
      </c>
      <c r="F314" s="28" t="s">
        <v>1039</v>
      </c>
      <c r="G314" s="28" t="s">
        <v>1040</v>
      </c>
      <c r="H314" s="28" t="s">
        <v>334</v>
      </c>
      <c r="I314" s="31">
        <v>41248</v>
      </c>
      <c r="J314" s="28" t="s">
        <v>46</v>
      </c>
      <c r="K314" s="28" t="s">
        <v>990</v>
      </c>
      <c r="L314" s="28" t="s">
        <v>46</v>
      </c>
      <c r="M314" s="28" t="s">
        <v>990</v>
      </c>
      <c r="N314" s="29">
        <v>2.4900000000000002</v>
      </c>
      <c r="O314" s="28" t="s">
        <v>46</v>
      </c>
      <c r="P314" s="28" t="s">
        <v>990</v>
      </c>
      <c r="Q314" s="29">
        <v>2.38</v>
      </c>
      <c r="R314" s="174" t="str">
        <f t="shared" si="47"/>
        <v>A</v>
      </c>
      <c r="S314" s="177">
        <f t="shared" si="48"/>
        <v>1</v>
      </c>
      <c r="T314" s="177">
        <f t="shared" si="49"/>
        <v>1</v>
      </c>
      <c r="U314" s="177">
        <f t="shared" si="50"/>
        <v>0</v>
      </c>
      <c r="V314" s="181" t="str">
        <f t="shared" si="51"/>
        <v>Yersinia enterocolitica</v>
      </c>
      <c r="W314" s="181" t="str">
        <f t="shared" si="52"/>
        <v>Yersinia enterocolitica</v>
      </c>
      <c r="X314" s="177">
        <f t="shared" si="53"/>
        <v>0</v>
      </c>
      <c r="Y314" s="177">
        <f t="shared" si="54"/>
        <v>0</v>
      </c>
      <c r="Z314" s="177">
        <f t="shared" si="55"/>
        <v>0</v>
      </c>
      <c r="AA314" s="177">
        <f t="shared" si="56"/>
        <v>0</v>
      </c>
    </row>
    <row r="315" spans="4:27" ht="15" customHeight="1" x14ac:dyDescent="0.25">
      <c r="D315" s="179">
        <v>1</v>
      </c>
      <c r="E315" s="172">
        <f t="shared" si="57"/>
        <v>1</v>
      </c>
      <c r="F315" s="28" t="s">
        <v>1041</v>
      </c>
      <c r="G315" s="28" t="s">
        <v>382</v>
      </c>
      <c r="H315" s="28" t="s">
        <v>334</v>
      </c>
      <c r="I315" s="31">
        <v>41402</v>
      </c>
      <c r="J315" s="28" t="s">
        <v>46</v>
      </c>
      <c r="K315" s="28" t="s">
        <v>990</v>
      </c>
      <c r="L315" s="28" t="s">
        <v>46</v>
      </c>
      <c r="M315" s="28" t="s">
        <v>990</v>
      </c>
      <c r="N315" s="29">
        <v>2.5</v>
      </c>
      <c r="O315" s="28" t="s">
        <v>46</v>
      </c>
      <c r="P315" s="28" t="s">
        <v>990</v>
      </c>
      <c r="Q315" s="29">
        <v>2.4900000000000002</v>
      </c>
      <c r="R315" s="174" t="str">
        <f t="shared" si="47"/>
        <v>A</v>
      </c>
      <c r="S315" s="177">
        <f t="shared" si="48"/>
        <v>1</v>
      </c>
      <c r="T315" s="177">
        <f t="shared" si="49"/>
        <v>1</v>
      </c>
      <c r="U315" s="177">
        <f t="shared" si="50"/>
        <v>0</v>
      </c>
      <c r="V315" s="181" t="str">
        <f t="shared" si="51"/>
        <v>Yersinia enterocolitica</v>
      </c>
      <c r="W315" s="181" t="str">
        <f t="shared" si="52"/>
        <v>Yersinia enterocolitica</v>
      </c>
      <c r="X315" s="177">
        <f t="shared" si="53"/>
        <v>0</v>
      </c>
      <c r="Y315" s="177">
        <f t="shared" si="54"/>
        <v>0</v>
      </c>
      <c r="Z315" s="177">
        <f t="shared" si="55"/>
        <v>0</v>
      </c>
      <c r="AA315" s="177">
        <f t="shared" si="56"/>
        <v>0</v>
      </c>
    </row>
    <row r="316" spans="4:27" ht="15" customHeight="1" x14ac:dyDescent="0.25">
      <c r="D316" s="179">
        <v>1</v>
      </c>
      <c r="E316" s="172">
        <f t="shared" si="57"/>
        <v>1</v>
      </c>
      <c r="F316" s="28" t="s">
        <v>1042</v>
      </c>
      <c r="G316" s="28" t="s">
        <v>1040</v>
      </c>
      <c r="H316" s="28" t="s">
        <v>334</v>
      </c>
      <c r="I316" s="31">
        <v>41248</v>
      </c>
      <c r="J316" s="28" t="s">
        <v>46</v>
      </c>
      <c r="K316" s="28" t="s">
        <v>990</v>
      </c>
      <c r="L316" s="28" t="s">
        <v>46</v>
      </c>
      <c r="M316" s="28" t="s">
        <v>990</v>
      </c>
      <c r="N316" s="29">
        <v>2.4</v>
      </c>
      <c r="O316" s="28" t="s">
        <v>46</v>
      </c>
      <c r="P316" s="28" t="s">
        <v>990</v>
      </c>
      <c r="Q316" s="29">
        <v>2.37</v>
      </c>
      <c r="R316" s="174" t="str">
        <f t="shared" si="47"/>
        <v>A</v>
      </c>
      <c r="S316" s="177">
        <f t="shared" si="48"/>
        <v>1</v>
      </c>
      <c r="T316" s="177">
        <f t="shared" si="49"/>
        <v>1</v>
      </c>
      <c r="U316" s="177">
        <f t="shared" si="50"/>
        <v>0</v>
      </c>
      <c r="V316" s="181" t="str">
        <f t="shared" si="51"/>
        <v>Yersinia enterocolitica</v>
      </c>
      <c r="W316" s="181" t="str">
        <f t="shared" si="52"/>
        <v>Yersinia enterocolitica</v>
      </c>
      <c r="X316" s="177">
        <f t="shared" si="53"/>
        <v>0</v>
      </c>
      <c r="Y316" s="177">
        <f t="shared" si="54"/>
        <v>0</v>
      </c>
      <c r="Z316" s="177">
        <f t="shared" si="55"/>
        <v>0</v>
      </c>
      <c r="AA316" s="177">
        <f t="shared" si="56"/>
        <v>0</v>
      </c>
    </row>
    <row r="317" spans="4:27" ht="15" customHeight="1" x14ac:dyDescent="0.25">
      <c r="D317" s="179">
        <v>1</v>
      </c>
      <c r="E317" s="172">
        <f t="shared" si="57"/>
        <v>1</v>
      </c>
      <c r="F317" s="28" t="s">
        <v>1043</v>
      </c>
      <c r="G317" s="28" t="s">
        <v>1044</v>
      </c>
      <c r="H317" s="28" t="s">
        <v>334</v>
      </c>
      <c r="I317" s="31">
        <v>41282</v>
      </c>
      <c r="J317" s="28" t="s">
        <v>46</v>
      </c>
      <c r="K317" s="28" t="s">
        <v>990</v>
      </c>
      <c r="L317" s="28" t="s">
        <v>46</v>
      </c>
      <c r="M317" s="28" t="s">
        <v>990</v>
      </c>
      <c r="N317" s="29">
        <v>2.4900000000000002</v>
      </c>
      <c r="O317" s="28" t="s">
        <v>46</v>
      </c>
      <c r="P317" s="28" t="s">
        <v>990</v>
      </c>
      <c r="Q317" s="29">
        <v>2.4700000000000002</v>
      </c>
      <c r="R317" s="174" t="str">
        <f t="shared" ref="R317:R380" si="58">IF(OR(AND(N317&gt;=$B$20,Q317&lt;$B$21),AND(L317=O317,M317=P317,N317&gt;=$B$20,Q317&gt;=$B$20),AND(L317=O317,N317&gt;=$B$20,Q317&lt;2,Q317&gt;=$B$21)),"A",IF(OR(AND(N317&lt;$B$20,Q317&lt;$B$21),AND(L317=O317,OR(M317&lt;&gt;P317,M317=P317),N317&gt;=$B$21,Q317&gt;=$B$21)),"B",
IF(AND(L317&lt;&gt;O317,N317&gt;=$B$21,Q317&gt;=$B$21),"C",0)))</f>
        <v>A</v>
      </c>
      <c r="S317" s="177">
        <f t="shared" ref="S317:S380" si="59">1-U317+Z317</f>
        <v>1</v>
      </c>
      <c r="T317" s="177">
        <f t="shared" ref="T317:T380" si="60">IF(AND(L317=J317,M317=K317,N317&gt;=$B$20,R317="A"),1,0)</f>
        <v>1</v>
      </c>
      <c r="U317" s="177">
        <f t="shared" ref="U317:U380" si="61">IF(T317=1,0,1)</f>
        <v>0</v>
      </c>
      <c r="V317" s="181" t="str">
        <f t="shared" ref="V317:V380" si="62">L317&amp;" "&amp;M317</f>
        <v>Yersinia enterocolitica</v>
      </c>
      <c r="W317" s="181" t="str">
        <f t="shared" ref="W317:W380" si="63">O317&amp;" "&amp;P317</f>
        <v>Yersinia enterocolitica</v>
      </c>
      <c r="X317" s="177">
        <f t="shared" ref="X317:X380" si="64">IF(AND(V317=$B$1,N317&gt;=$B$20),1,0)</f>
        <v>0</v>
      </c>
      <c r="Y317" s="177">
        <f t="shared" ref="Y317:Y380" si="65">IF(AND(W317=$B$1,Q317&gt;=$B$20),1,0)</f>
        <v>0</v>
      </c>
      <c r="Z317" s="177">
        <f t="shared" ref="Z317:Z380" si="66">IF(AND(V317=$B$1,N317&gt;=$B$20,R317="A"),1,0)</f>
        <v>0</v>
      </c>
      <c r="AA317" s="177">
        <f t="shared" ref="AA317:AA380" si="67">IF(1-(X317+Y317)&gt;0,0,1)</f>
        <v>0</v>
      </c>
    </row>
    <row r="318" spans="4:27" ht="15" customHeight="1" x14ac:dyDescent="0.25">
      <c r="D318" s="179">
        <v>1</v>
      </c>
      <c r="E318" s="172">
        <f t="shared" si="57"/>
        <v>1</v>
      </c>
      <c r="F318" s="28" t="s">
        <v>1045</v>
      </c>
      <c r="G318" s="28" t="s">
        <v>989</v>
      </c>
      <c r="H318" s="28" t="s">
        <v>334</v>
      </c>
      <c r="I318" s="31">
        <v>41248</v>
      </c>
      <c r="J318" s="28" t="s">
        <v>46</v>
      </c>
      <c r="K318" s="28" t="s">
        <v>990</v>
      </c>
      <c r="L318" s="28" t="s">
        <v>46</v>
      </c>
      <c r="M318" s="28" t="s">
        <v>990</v>
      </c>
      <c r="N318" s="29">
        <v>2.23</v>
      </c>
      <c r="O318" s="28" t="s">
        <v>46</v>
      </c>
      <c r="P318" s="28" t="s">
        <v>990</v>
      </c>
      <c r="Q318" s="29">
        <v>2.17</v>
      </c>
      <c r="R318" s="174" t="str">
        <f t="shared" si="58"/>
        <v>A</v>
      </c>
      <c r="S318" s="177">
        <f t="shared" si="59"/>
        <v>1</v>
      </c>
      <c r="T318" s="177">
        <f t="shared" si="60"/>
        <v>1</v>
      </c>
      <c r="U318" s="177">
        <f t="shared" si="61"/>
        <v>0</v>
      </c>
      <c r="V318" s="181" t="str">
        <f t="shared" si="62"/>
        <v>Yersinia enterocolitica</v>
      </c>
      <c r="W318" s="181" t="str">
        <f t="shared" si="63"/>
        <v>Yersinia enterocolitica</v>
      </c>
      <c r="X318" s="177">
        <f t="shared" si="64"/>
        <v>0</v>
      </c>
      <c r="Y318" s="177">
        <f t="shared" si="65"/>
        <v>0</v>
      </c>
      <c r="Z318" s="177">
        <f t="shared" si="66"/>
        <v>0</v>
      </c>
      <c r="AA318" s="177">
        <f t="shared" si="67"/>
        <v>0</v>
      </c>
    </row>
    <row r="319" spans="4:27" ht="15" customHeight="1" x14ac:dyDescent="0.25">
      <c r="D319" s="179">
        <v>1</v>
      </c>
      <c r="E319" s="172">
        <f t="shared" si="57"/>
        <v>1</v>
      </c>
      <c r="F319" s="28" t="s">
        <v>1046</v>
      </c>
      <c r="G319" s="28" t="s">
        <v>989</v>
      </c>
      <c r="H319" s="28" t="s">
        <v>334</v>
      </c>
      <c r="I319" s="31">
        <v>41248</v>
      </c>
      <c r="J319" s="28" t="s">
        <v>46</v>
      </c>
      <c r="K319" s="28" t="s">
        <v>990</v>
      </c>
      <c r="L319" s="28" t="s">
        <v>46</v>
      </c>
      <c r="M319" s="28" t="s">
        <v>990</v>
      </c>
      <c r="N319" s="29">
        <v>2.5099999999999998</v>
      </c>
      <c r="O319" s="28" t="s">
        <v>46</v>
      </c>
      <c r="P319" s="28" t="s">
        <v>990</v>
      </c>
      <c r="Q319" s="29">
        <v>2.48</v>
      </c>
      <c r="R319" s="174" t="str">
        <f t="shared" si="58"/>
        <v>A</v>
      </c>
      <c r="S319" s="177">
        <f t="shared" si="59"/>
        <v>1</v>
      </c>
      <c r="T319" s="177">
        <f t="shared" si="60"/>
        <v>1</v>
      </c>
      <c r="U319" s="177">
        <f t="shared" si="61"/>
        <v>0</v>
      </c>
      <c r="V319" s="181" t="str">
        <f t="shared" si="62"/>
        <v>Yersinia enterocolitica</v>
      </c>
      <c r="W319" s="181" t="str">
        <f t="shared" si="63"/>
        <v>Yersinia enterocolitica</v>
      </c>
      <c r="X319" s="177">
        <f t="shared" si="64"/>
        <v>0</v>
      </c>
      <c r="Y319" s="177">
        <f t="shared" si="65"/>
        <v>0</v>
      </c>
      <c r="Z319" s="177">
        <f t="shared" si="66"/>
        <v>0</v>
      </c>
      <c r="AA319" s="177">
        <f t="shared" si="67"/>
        <v>0</v>
      </c>
    </row>
    <row r="320" spans="4:27" ht="15" customHeight="1" x14ac:dyDescent="0.25">
      <c r="D320" s="179">
        <v>0</v>
      </c>
      <c r="E320" s="172">
        <f t="shared" si="57"/>
        <v>0</v>
      </c>
      <c r="F320" s="28">
        <v>13169</v>
      </c>
      <c r="G320" s="28" t="s">
        <v>338</v>
      </c>
      <c r="H320" s="28" t="s">
        <v>432</v>
      </c>
      <c r="I320" s="31" t="s">
        <v>1047</v>
      </c>
      <c r="J320" s="28" t="s">
        <v>46</v>
      </c>
      <c r="K320" s="28" t="s">
        <v>990</v>
      </c>
      <c r="L320" s="28" t="s">
        <v>46</v>
      </c>
      <c r="M320" s="28" t="s">
        <v>990</v>
      </c>
      <c r="N320" s="29">
        <v>2.72</v>
      </c>
      <c r="O320" s="28" t="s">
        <v>46</v>
      </c>
      <c r="P320" s="28" t="s">
        <v>990</v>
      </c>
      <c r="Q320" s="29">
        <v>2.66</v>
      </c>
      <c r="R320" s="174" t="str">
        <f t="shared" si="58"/>
        <v>A</v>
      </c>
      <c r="S320" s="177">
        <f t="shared" si="59"/>
        <v>1</v>
      </c>
      <c r="T320" s="177">
        <f t="shared" si="60"/>
        <v>1</v>
      </c>
      <c r="U320" s="177">
        <f t="shared" si="61"/>
        <v>0</v>
      </c>
      <c r="V320" s="181" t="str">
        <f t="shared" si="62"/>
        <v>Yersinia enterocolitica</v>
      </c>
      <c r="W320" s="181" t="str">
        <f t="shared" si="63"/>
        <v>Yersinia enterocolitica</v>
      </c>
      <c r="X320" s="177">
        <f t="shared" si="64"/>
        <v>0</v>
      </c>
      <c r="Y320" s="177">
        <f t="shared" si="65"/>
        <v>0</v>
      </c>
      <c r="Z320" s="177">
        <f t="shared" si="66"/>
        <v>0</v>
      </c>
      <c r="AA320" s="177">
        <f t="shared" si="67"/>
        <v>0</v>
      </c>
    </row>
    <row r="321" spans="4:27" ht="15" customHeight="1" x14ac:dyDescent="0.25">
      <c r="D321" s="179">
        <v>1</v>
      </c>
      <c r="E321" s="172">
        <f t="shared" si="57"/>
        <v>1</v>
      </c>
      <c r="F321" s="28" t="s">
        <v>1048</v>
      </c>
      <c r="G321" s="28" t="s">
        <v>989</v>
      </c>
      <c r="H321" s="28" t="s">
        <v>334</v>
      </c>
      <c r="I321" s="31">
        <v>41248</v>
      </c>
      <c r="J321" s="28" t="s">
        <v>46</v>
      </c>
      <c r="K321" s="28" t="s">
        <v>990</v>
      </c>
      <c r="L321" s="28" t="s">
        <v>46</v>
      </c>
      <c r="M321" s="28" t="s">
        <v>990</v>
      </c>
      <c r="N321" s="29">
        <v>2.4</v>
      </c>
      <c r="O321" s="28" t="s">
        <v>46</v>
      </c>
      <c r="P321" s="28" t="s">
        <v>990</v>
      </c>
      <c r="Q321" s="29">
        <v>2.36</v>
      </c>
      <c r="R321" s="174" t="str">
        <f t="shared" si="58"/>
        <v>A</v>
      </c>
      <c r="S321" s="177">
        <f t="shared" si="59"/>
        <v>1</v>
      </c>
      <c r="T321" s="177">
        <f t="shared" si="60"/>
        <v>1</v>
      </c>
      <c r="U321" s="177">
        <f t="shared" si="61"/>
        <v>0</v>
      </c>
      <c r="V321" s="181" t="str">
        <f t="shared" si="62"/>
        <v>Yersinia enterocolitica</v>
      </c>
      <c r="W321" s="181" t="str">
        <f t="shared" si="63"/>
        <v>Yersinia enterocolitica</v>
      </c>
      <c r="X321" s="177">
        <f t="shared" si="64"/>
        <v>0</v>
      </c>
      <c r="Y321" s="177">
        <f t="shared" si="65"/>
        <v>0</v>
      </c>
      <c r="Z321" s="177">
        <f t="shared" si="66"/>
        <v>0</v>
      </c>
      <c r="AA321" s="177">
        <f t="shared" si="67"/>
        <v>0</v>
      </c>
    </row>
    <row r="322" spans="4:27" ht="15" customHeight="1" x14ac:dyDescent="0.25">
      <c r="D322" s="179">
        <v>0</v>
      </c>
      <c r="E322" s="172">
        <f t="shared" ref="E322:E385" si="68">D322*S322</f>
        <v>0</v>
      </c>
      <c r="F322" s="28">
        <v>31079</v>
      </c>
      <c r="G322" s="28" t="s">
        <v>1049</v>
      </c>
      <c r="H322" s="28" t="s">
        <v>383</v>
      </c>
      <c r="I322" s="31" t="s">
        <v>1050</v>
      </c>
      <c r="J322" s="28" t="s">
        <v>46</v>
      </c>
      <c r="K322" s="28" t="s">
        <v>990</v>
      </c>
      <c r="L322" s="28" t="s">
        <v>46</v>
      </c>
      <c r="M322" s="28" t="s">
        <v>990</v>
      </c>
      <c r="N322" s="29">
        <v>2.71</v>
      </c>
      <c r="O322" s="28" t="s">
        <v>46</v>
      </c>
      <c r="P322" s="28" t="s">
        <v>990</v>
      </c>
      <c r="Q322" s="29">
        <v>2.66</v>
      </c>
      <c r="R322" s="174" t="str">
        <f t="shared" si="58"/>
        <v>A</v>
      </c>
      <c r="S322" s="177">
        <f t="shared" si="59"/>
        <v>1</v>
      </c>
      <c r="T322" s="177">
        <f t="shared" si="60"/>
        <v>1</v>
      </c>
      <c r="U322" s="177">
        <f t="shared" si="61"/>
        <v>0</v>
      </c>
      <c r="V322" s="181" t="str">
        <f t="shared" si="62"/>
        <v>Yersinia enterocolitica</v>
      </c>
      <c r="W322" s="181" t="str">
        <f t="shared" si="63"/>
        <v>Yersinia enterocolitica</v>
      </c>
      <c r="X322" s="177">
        <f t="shared" si="64"/>
        <v>0</v>
      </c>
      <c r="Y322" s="177">
        <f t="shared" si="65"/>
        <v>0</v>
      </c>
      <c r="Z322" s="177">
        <f t="shared" si="66"/>
        <v>0</v>
      </c>
      <c r="AA322" s="177">
        <f t="shared" si="67"/>
        <v>0</v>
      </c>
    </row>
    <row r="323" spans="4:27" ht="15" customHeight="1" x14ac:dyDescent="0.25">
      <c r="D323" s="179">
        <v>0</v>
      </c>
      <c r="E323" s="172">
        <f t="shared" si="68"/>
        <v>0</v>
      </c>
      <c r="F323" s="28">
        <v>211</v>
      </c>
      <c r="G323" s="28" t="s">
        <v>338</v>
      </c>
      <c r="H323" s="28" t="s">
        <v>432</v>
      </c>
      <c r="I323" s="31" t="s">
        <v>1051</v>
      </c>
      <c r="J323" s="28" t="s">
        <v>46</v>
      </c>
      <c r="K323" s="28" t="s">
        <v>990</v>
      </c>
      <c r="L323" s="28" t="s">
        <v>46</v>
      </c>
      <c r="M323" s="28" t="s">
        <v>990</v>
      </c>
      <c r="N323" s="29">
        <v>2.64</v>
      </c>
      <c r="O323" s="28" t="s">
        <v>46</v>
      </c>
      <c r="P323" s="28" t="s">
        <v>990</v>
      </c>
      <c r="Q323" s="29">
        <v>2.58</v>
      </c>
      <c r="R323" s="174" t="str">
        <f t="shared" si="58"/>
        <v>A</v>
      </c>
      <c r="S323" s="177">
        <f t="shared" si="59"/>
        <v>1</v>
      </c>
      <c r="T323" s="177">
        <f t="shared" si="60"/>
        <v>1</v>
      </c>
      <c r="U323" s="177">
        <f t="shared" si="61"/>
        <v>0</v>
      </c>
      <c r="V323" s="181" t="str">
        <f t="shared" si="62"/>
        <v>Yersinia enterocolitica</v>
      </c>
      <c r="W323" s="181" t="str">
        <f t="shared" si="63"/>
        <v>Yersinia enterocolitica</v>
      </c>
      <c r="X323" s="177">
        <f t="shared" si="64"/>
        <v>0</v>
      </c>
      <c r="Y323" s="177">
        <f t="shared" si="65"/>
        <v>0</v>
      </c>
      <c r="Z323" s="177">
        <f t="shared" si="66"/>
        <v>0</v>
      </c>
      <c r="AA323" s="177">
        <f t="shared" si="67"/>
        <v>0</v>
      </c>
    </row>
    <row r="324" spans="4:27" ht="15" customHeight="1" x14ac:dyDescent="0.25">
      <c r="D324" s="179">
        <v>1</v>
      </c>
      <c r="E324" s="172">
        <f t="shared" si="68"/>
        <v>1</v>
      </c>
      <c r="F324" s="28" t="s">
        <v>1052</v>
      </c>
      <c r="G324" s="28" t="s">
        <v>1040</v>
      </c>
      <c r="H324" s="28" t="s">
        <v>334</v>
      </c>
      <c r="I324" s="31">
        <v>41248</v>
      </c>
      <c r="J324" s="28" t="s">
        <v>46</v>
      </c>
      <c r="K324" s="28" t="s">
        <v>990</v>
      </c>
      <c r="L324" s="28" t="s">
        <v>46</v>
      </c>
      <c r="M324" s="28" t="s">
        <v>990</v>
      </c>
      <c r="N324" s="29">
        <v>2.54</v>
      </c>
      <c r="O324" s="28" t="s">
        <v>46</v>
      </c>
      <c r="P324" s="28" t="s">
        <v>990</v>
      </c>
      <c r="Q324" s="29">
        <v>2.4500000000000002</v>
      </c>
      <c r="R324" s="174" t="str">
        <f t="shared" si="58"/>
        <v>A</v>
      </c>
      <c r="S324" s="177">
        <f t="shared" si="59"/>
        <v>1</v>
      </c>
      <c r="T324" s="177">
        <f t="shared" si="60"/>
        <v>1</v>
      </c>
      <c r="U324" s="177">
        <f t="shared" si="61"/>
        <v>0</v>
      </c>
      <c r="V324" s="181" t="str">
        <f t="shared" si="62"/>
        <v>Yersinia enterocolitica</v>
      </c>
      <c r="W324" s="181" t="str">
        <f t="shared" si="63"/>
        <v>Yersinia enterocolitica</v>
      </c>
      <c r="X324" s="177">
        <f t="shared" si="64"/>
        <v>0</v>
      </c>
      <c r="Y324" s="177">
        <f t="shared" si="65"/>
        <v>0</v>
      </c>
      <c r="Z324" s="177">
        <f t="shared" si="66"/>
        <v>0</v>
      </c>
      <c r="AA324" s="177">
        <f t="shared" si="67"/>
        <v>0</v>
      </c>
    </row>
    <row r="325" spans="4:27" ht="15" customHeight="1" x14ac:dyDescent="0.25">
      <c r="D325" s="179">
        <v>1</v>
      </c>
      <c r="E325" s="172">
        <f t="shared" si="68"/>
        <v>1</v>
      </c>
      <c r="F325" s="28" t="s">
        <v>1053</v>
      </c>
      <c r="G325" s="28" t="s">
        <v>989</v>
      </c>
      <c r="H325" s="28" t="s">
        <v>334</v>
      </c>
      <c r="I325" s="31">
        <v>41248</v>
      </c>
      <c r="J325" s="28" t="s">
        <v>46</v>
      </c>
      <c r="K325" s="28" t="s">
        <v>990</v>
      </c>
      <c r="L325" s="28" t="s">
        <v>46</v>
      </c>
      <c r="M325" s="28" t="s">
        <v>990</v>
      </c>
      <c r="N325" s="29">
        <v>2.36</v>
      </c>
      <c r="O325" s="28" t="s">
        <v>46</v>
      </c>
      <c r="P325" s="28" t="s">
        <v>990</v>
      </c>
      <c r="Q325" s="29">
        <v>2.34</v>
      </c>
      <c r="R325" s="174" t="str">
        <f t="shared" si="58"/>
        <v>A</v>
      </c>
      <c r="S325" s="177">
        <f t="shared" si="59"/>
        <v>1</v>
      </c>
      <c r="T325" s="177">
        <f t="shared" si="60"/>
        <v>1</v>
      </c>
      <c r="U325" s="177">
        <f t="shared" si="61"/>
        <v>0</v>
      </c>
      <c r="V325" s="181" t="str">
        <f t="shared" si="62"/>
        <v>Yersinia enterocolitica</v>
      </c>
      <c r="W325" s="181" t="str">
        <f t="shared" si="63"/>
        <v>Yersinia enterocolitica</v>
      </c>
      <c r="X325" s="177">
        <f t="shared" si="64"/>
        <v>0</v>
      </c>
      <c r="Y325" s="177">
        <f t="shared" si="65"/>
        <v>0</v>
      </c>
      <c r="Z325" s="177">
        <f t="shared" si="66"/>
        <v>0</v>
      </c>
      <c r="AA325" s="177">
        <f t="shared" si="67"/>
        <v>0</v>
      </c>
    </row>
    <row r="326" spans="4:27" ht="15" customHeight="1" x14ac:dyDescent="0.25">
      <c r="D326" s="179">
        <v>0</v>
      </c>
      <c r="E326" s="172">
        <f t="shared" si="68"/>
        <v>0</v>
      </c>
      <c r="F326" s="28" t="s">
        <v>1054</v>
      </c>
      <c r="G326" s="28" t="s">
        <v>338</v>
      </c>
      <c r="H326" s="28" t="s">
        <v>432</v>
      </c>
      <c r="I326" s="31" t="s">
        <v>1055</v>
      </c>
      <c r="J326" s="28" t="s">
        <v>46</v>
      </c>
      <c r="K326" s="28" t="s">
        <v>990</v>
      </c>
      <c r="L326" s="28" t="s">
        <v>46</v>
      </c>
      <c r="M326" s="28" t="s">
        <v>990</v>
      </c>
      <c r="N326" s="29">
        <v>2.7</v>
      </c>
      <c r="O326" s="28" t="s">
        <v>46</v>
      </c>
      <c r="P326" s="28" t="s">
        <v>990</v>
      </c>
      <c r="Q326" s="29">
        <v>2.62</v>
      </c>
      <c r="R326" s="174" t="str">
        <f t="shared" si="58"/>
        <v>A</v>
      </c>
      <c r="S326" s="177">
        <f t="shared" si="59"/>
        <v>1</v>
      </c>
      <c r="T326" s="177">
        <f t="shared" si="60"/>
        <v>1</v>
      </c>
      <c r="U326" s="177">
        <f t="shared" si="61"/>
        <v>0</v>
      </c>
      <c r="V326" s="181" t="str">
        <f t="shared" si="62"/>
        <v>Yersinia enterocolitica</v>
      </c>
      <c r="W326" s="181" t="str">
        <f t="shared" si="63"/>
        <v>Yersinia enterocolitica</v>
      </c>
      <c r="X326" s="177">
        <f t="shared" si="64"/>
        <v>0</v>
      </c>
      <c r="Y326" s="177">
        <f t="shared" si="65"/>
        <v>0</v>
      </c>
      <c r="Z326" s="177">
        <f t="shared" si="66"/>
        <v>0</v>
      </c>
      <c r="AA326" s="177">
        <f t="shared" si="67"/>
        <v>0</v>
      </c>
    </row>
    <row r="327" spans="4:27" ht="15" customHeight="1" x14ac:dyDescent="0.25">
      <c r="D327" s="179">
        <v>1</v>
      </c>
      <c r="E327" s="172">
        <f t="shared" si="68"/>
        <v>1</v>
      </c>
      <c r="F327" s="28" t="s">
        <v>1056</v>
      </c>
      <c r="G327" s="28" t="s">
        <v>1057</v>
      </c>
      <c r="H327" s="28" t="s">
        <v>334</v>
      </c>
      <c r="I327" s="31">
        <v>41282</v>
      </c>
      <c r="J327" s="28" t="s">
        <v>46</v>
      </c>
      <c r="K327" s="28" t="s">
        <v>990</v>
      </c>
      <c r="L327" s="28" t="s">
        <v>46</v>
      </c>
      <c r="M327" s="28" t="s">
        <v>990</v>
      </c>
      <c r="N327" s="29">
        <v>2.48</v>
      </c>
      <c r="O327" s="28" t="s">
        <v>46</v>
      </c>
      <c r="P327" s="28" t="s">
        <v>990</v>
      </c>
      <c r="Q327" s="29">
        <v>2.46</v>
      </c>
      <c r="R327" s="174" t="str">
        <f t="shared" si="58"/>
        <v>A</v>
      </c>
      <c r="S327" s="177">
        <f t="shared" si="59"/>
        <v>1</v>
      </c>
      <c r="T327" s="177">
        <f t="shared" si="60"/>
        <v>1</v>
      </c>
      <c r="U327" s="177">
        <f t="shared" si="61"/>
        <v>0</v>
      </c>
      <c r="V327" s="181" t="str">
        <f t="shared" si="62"/>
        <v>Yersinia enterocolitica</v>
      </c>
      <c r="W327" s="181" t="str">
        <f t="shared" si="63"/>
        <v>Yersinia enterocolitica</v>
      </c>
      <c r="X327" s="177">
        <f t="shared" si="64"/>
        <v>0</v>
      </c>
      <c r="Y327" s="177">
        <f t="shared" si="65"/>
        <v>0</v>
      </c>
      <c r="Z327" s="177">
        <f t="shared" si="66"/>
        <v>0</v>
      </c>
      <c r="AA327" s="177">
        <f t="shared" si="67"/>
        <v>0</v>
      </c>
    </row>
    <row r="328" spans="4:27" ht="15" customHeight="1" x14ac:dyDescent="0.25">
      <c r="D328" s="179">
        <v>0</v>
      </c>
      <c r="E328" s="172">
        <f t="shared" si="68"/>
        <v>0</v>
      </c>
      <c r="F328" s="28" t="s">
        <v>1058</v>
      </c>
      <c r="G328" s="28" t="s">
        <v>382</v>
      </c>
      <c r="H328" s="28" t="s">
        <v>334</v>
      </c>
      <c r="I328" s="31">
        <v>43686</v>
      </c>
      <c r="J328" s="28" t="s">
        <v>46</v>
      </c>
      <c r="K328" s="28" t="s">
        <v>990</v>
      </c>
      <c r="L328" s="28" t="s">
        <v>46</v>
      </c>
      <c r="M328" s="28" t="s">
        <v>990</v>
      </c>
      <c r="N328" s="29">
        <v>2.3199999999999998</v>
      </c>
      <c r="O328" s="28" t="s">
        <v>46</v>
      </c>
      <c r="P328" s="28" t="s">
        <v>990</v>
      </c>
      <c r="Q328" s="29">
        <v>2.29</v>
      </c>
      <c r="R328" s="174" t="str">
        <f t="shared" si="58"/>
        <v>A</v>
      </c>
      <c r="S328" s="177">
        <f t="shared" si="59"/>
        <v>1</v>
      </c>
      <c r="T328" s="177">
        <f t="shared" si="60"/>
        <v>1</v>
      </c>
      <c r="U328" s="177">
        <f t="shared" si="61"/>
        <v>0</v>
      </c>
      <c r="V328" s="181" t="str">
        <f t="shared" si="62"/>
        <v>Yersinia enterocolitica</v>
      </c>
      <c r="W328" s="181" t="str">
        <f t="shared" si="63"/>
        <v>Yersinia enterocolitica</v>
      </c>
      <c r="X328" s="177">
        <f t="shared" si="64"/>
        <v>0</v>
      </c>
      <c r="Y328" s="177">
        <f t="shared" si="65"/>
        <v>0</v>
      </c>
      <c r="Z328" s="177">
        <f t="shared" si="66"/>
        <v>0</v>
      </c>
      <c r="AA328" s="177">
        <f t="shared" si="67"/>
        <v>0</v>
      </c>
    </row>
    <row r="329" spans="4:27" ht="15" customHeight="1" x14ac:dyDescent="0.25">
      <c r="D329" s="179">
        <v>0</v>
      </c>
      <c r="E329" s="172">
        <f t="shared" si="68"/>
        <v>0</v>
      </c>
      <c r="F329" s="28" t="s">
        <v>1059</v>
      </c>
      <c r="G329" s="28" t="s">
        <v>354</v>
      </c>
      <c r="H329" s="28" t="s">
        <v>334</v>
      </c>
      <c r="I329" s="31">
        <v>43068</v>
      </c>
      <c r="J329" s="28" t="s">
        <v>46</v>
      </c>
      <c r="K329" s="28" t="s">
        <v>990</v>
      </c>
      <c r="L329" s="28" t="s">
        <v>46</v>
      </c>
      <c r="M329" s="28" t="s">
        <v>990</v>
      </c>
      <c r="N329" s="29">
        <v>2.64</v>
      </c>
      <c r="O329" s="28" t="s">
        <v>46</v>
      </c>
      <c r="P329" s="28" t="s">
        <v>990</v>
      </c>
      <c r="Q329" s="29">
        <v>2.61</v>
      </c>
      <c r="R329" s="174" t="str">
        <f t="shared" si="58"/>
        <v>A</v>
      </c>
      <c r="S329" s="177">
        <f t="shared" si="59"/>
        <v>1</v>
      </c>
      <c r="T329" s="177">
        <f t="shared" si="60"/>
        <v>1</v>
      </c>
      <c r="U329" s="177">
        <f t="shared" si="61"/>
        <v>0</v>
      </c>
      <c r="V329" s="181" t="str">
        <f t="shared" si="62"/>
        <v>Yersinia enterocolitica</v>
      </c>
      <c r="W329" s="181" t="str">
        <f t="shared" si="63"/>
        <v>Yersinia enterocolitica</v>
      </c>
      <c r="X329" s="177">
        <f t="shared" si="64"/>
        <v>0</v>
      </c>
      <c r="Y329" s="177">
        <f t="shared" si="65"/>
        <v>0</v>
      </c>
      <c r="Z329" s="177">
        <f t="shared" si="66"/>
        <v>0</v>
      </c>
      <c r="AA329" s="177">
        <f t="shared" si="67"/>
        <v>0</v>
      </c>
    </row>
    <row r="330" spans="4:27" ht="15" customHeight="1" x14ac:dyDescent="0.25">
      <c r="D330" s="179">
        <v>1</v>
      </c>
      <c r="E330" s="172">
        <f t="shared" si="68"/>
        <v>1</v>
      </c>
      <c r="F330" s="28" t="s">
        <v>1060</v>
      </c>
      <c r="G330" s="28" t="s">
        <v>989</v>
      </c>
      <c r="H330" s="28" t="s">
        <v>334</v>
      </c>
      <c r="I330" s="31">
        <v>41254</v>
      </c>
      <c r="J330" s="28" t="s">
        <v>46</v>
      </c>
      <c r="K330" s="28" t="s">
        <v>990</v>
      </c>
      <c r="L330" s="28" t="s">
        <v>46</v>
      </c>
      <c r="M330" s="28" t="s">
        <v>990</v>
      </c>
      <c r="N330" s="29">
        <v>2.37</v>
      </c>
      <c r="O330" s="28" t="s">
        <v>46</v>
      </c>
      <c r="P330" s="28" t="s">
        <v>990</v>
      </c>
      <c r="Q330" s="29">
        <v>2.31</v>
      </c>
      <c r="R330" s="174" t="str">
        <f t="shared" si="58"/>
        <v>A</v>
      </c>
      <c r="S330" s="177">
        <f t="shared" si="59"/>
        <v>1</v>
      </c>
      <c r="T330" s="177">
        <f t="shared" si="60"/>
        <v>1</v>
      </c>
      <c r="U330" s="177">
        <f t="shared" si="61"/>
        <v>0</v>
      </c>
      <c r="V330" s="181" t="str">
        <f t="shared" si="62"/>
        <v>Yersinia enterocolitica</v>
      </c>
      <c r="W330" s="181" t="str">
        <f t="shared" si="63"/>
        <v>Yersinia enterocolitica</v>
      </c>
      <c r="X330" s="177">
        <f t="shared" si="64"/>
        <v>0</v>
      </c>
      <c r="Y330" s="177">
        <f t="shared" si="65"/>
        <v>0</v>
      </c>
      <c r="Z330" s="177">
        <f t="shared" si="66"/>
        <v>0</v>
      </c>
      <c r="AA330" s="177">
        <f t="shared" si="67"/>
        <v>0</v>
      </c>
    </row>
    <row r="331" spans="4:27" ht="15" customHeight="1" x14ac:dyDescent="0.25">
      <c r="D331" s="179">
        <v>1</v>
      </c>
      <c r="E331" s="172">
        <f t="shared" si="68"/>
        <v>1</v>
      </c>
      <c r="F331" s="28" t="s">
        <v>1061</v>
      </c>
      <c r="G331" s="28" t="s">
        <v>989</v>
      </c>
      <c r="H331" s="28" t="s">
        <v>334</v>
      </c>
      <c r="I331" s="31">
        <v>41248</v>
      </c>
      <c r="J331" s="28" t="s">
        <v>46</v>
      </c>
      <c r="K331" s="28" t="s">
        <v>990</v>
      </c>
      <c r="L331" s="28" t="s">
        <v>46</v>
      </c>
      <c r="M331" s="28" t="s">
        <v>990</v>
      </c>
      <c r="N331" s="29">
        <v>2.4500000000000002</v>
      </c>
      <c r="O331" s="28" t="s">
        <v>46</v>
      </c>
      <c r="P331" s="28" t="s">
        <v>990</v>
      </c>
      <c r="Q331" s="29">
        <v>2.33</v>
      </c>
      <c r="R331" s="174" t="str">
        <f t="shared" si="58"/>
        <v>A</v>
      </c>
      <c r="S331" s="177">
        <f t="shared" si="59"/>
        <v>1</v>
      </c>
      <c r="T331" s="177">
        <f t="shared" si="60"/>
        <v>1</v>
      </c>
      <c r="U331" s="177">
        <f t="shared" si="61"/>
        <v>0</v>
      </c>
      <c r="V331" s="181" t="str">
        <f t="shared" si="62"/>
        <v>Yersinia enterocolitica</v>
      </c>
      <c r="W331" s="181" t="str">
        <f t="shared" si="63"/>
        <v>Yersinia enterocolitica</v>
      </c>
      <c r="X331" s="177">
        <f t="shared" si="64"/>
        <v>0</v>
      </c>
      <c r="Y331" s="177">
        <f t="shared" si="65"/>
        <v>0</v>
      </c>
      <c r="Z331" s="177">
        <f t="shared" si="66"/>
        <v>0</v>
      </c>
      <c r="AA331" s="177">
        <f t="shared" si="67"/>
        <v>0</v>
      </c>
    </row>
    <row r="332" spans="4:27" ht="15" customHeight="1" x14ac:dyDescent="0.25">
      <c r="D332" s="179">
        <v>1</v>
      </c>
      <c r="E332" s="172">
        <f t="shared" si="68"/>
        <v>1</v>
      </c>
      <c r="F332" s="28" t="s">
        <v>1062</v>
      </c>
      <c r="G332" s="28" t="s">
        <v>1057</v>
      </c>
      <c r="H332" s="28" t="s">
        <v>334</v>
      </c>
      <c r="I332" s="31">
        <v>41282</v>
      </c>
      <c r="J332" s="28" t="s">
        <v>46</v>
      </c>
      <c r="K332" s="28" t="s">
        <v>990</v>
      </c>
      <c r="L332" s="28" t="s">
        <v>46</v>
      </c>
      <c r="M332" s="28" t="s">
        <v>990</v>
      </c>
      <c r="N332" s="29">
        <v>2.44</v>
      </c>
      <c r="O332" s="28" t="s">
        <v>46</v>
      </c>
      <c r="P332" s="28" t="s">
        <v>990</v>
      </c>
      <c r="Q332" s="29">
        <v>2.4300000000000002</v>
      </c>
      <c r="R332" s="174" t="str">
        <f t="shared" si="58"/>
        <v>A</v>
      </c>
      <c r="S332" s="177">
        <f t="shared" si="59"/>
        <v>1</v>
      </c>
      <c r="T332" s="177">
        <f t="shared" si="60"/>
        <v>1</v>
      </c>
      <c r="U332" s="177">
        <f t="shared" si="61"/>
        <v>0</v>
      </c>
      <c r="V332" s="181" t="str">
        <f t="shared" si="62"/>
        <v>Yersinia enterocolitica</v>
      </c>
      <c r="W332" s="181" t="str">
        <f t="shared" si="63"/>
        <v>Yersinia enterocolitica</v>
      </c>
      <c r="X332" s="177">
        <f t="shared" si="64"/>
        <v>0</v>
      </c>
      <c r="Y332" s="177">
        <f t="shared" si="65"/>
        <v>0</v>
      </c>
      <c r="Z332" s="177">
        <f t="shared" si="66"/>
        <v>0</v>
      </c>
      <c r="AA332" s="177">
        <f t="shared" si="67"/>
        <v>0</v>
      </c>
    </row>
    <row r="333" spans="4:27" ht="15" customHeight="1" x14ac:dyDescent="0.25">
      <c r="D333" s="179">
        <v>1</v>
      </c>
      <c r="E333" s="172">
        <f t="shared" si="68"/>
        <v>1</v>
      </c>
      <c r="F333" s="28" t="s">
        <v>1063</v>
      </c>
      <c r="G333" s="28" t="s">
        <v>989</v>
      </c>
      <c r="H333" s="28" t="s">
        <v>334</v>
      </c>
      <c r="I333" s="31">
        <v>41248</v>
      </c>
      <c r="J333" s="28" t="s">
        <v>46</v>
      </c>
      <c r="K333" s="28" t="s">
        <v>990</v>
      </c>
      <c r="L333" s="28" t="s">
        <v>46</v>
      </c>
      <c r="M333" s="28" t="s">
        <v>990</v>
      </c>
      <c r="N333" s="29">
        <v>2.37</v>
      </c>
      <c r="O333" s="28" t="s">
        <v>46</v>
      </c>
      <c r="P333" s="28" t="s">
        <v>990</v>
      </c>
      <c r="Q333" s="29">
        <v>2.37</v>
      </c>
      <c r="R333" s="174" t="str">
        <f t="shared" si="58"/>
        <v>A</v>
      </c>
      <c r="S333" s="177">
        <f t="shared" si="59"/>
        <v>1</v>
      </c>
      <c r="T333" s="177">
        <f t="shared" si="60"/>
        <v>1</v>
      </c>
      <c r="U333" s="177">
        <f t="shared" si="61"/>
        <v>0</v>
      </c>
      <c r="V333" s="181" t="str">
        <f t="shared" si="62"/>
        <v>Yersinia enterocolitica</v>
      </c>
      <c r="W333" s="181" t="str">
        <f t="shared" si="63"/>
        <v>Yersinia enterocolitica</v>
      </c>
      <c r="X333" s="177">
        <f t="shared" si="64"/>
        <v>0</v>
      </c>
      <c r="Y333" s="177">
        <f t="shared" si="65"/>
        <v>0</v>
      </c>
      <c r="Z333" s="177">
        <f t="shared" si="66"/>
        <v>0</v>
      </c>
      <c r="AA333" s="177">
        <f t="shared" si="67"/>
        <v>0</v>
      </c>
    </row>
    <row r="334" spans="4:27" ht="15" customHeight="1" x14ac:dyDescent="0.25">
      <c r="D334" s="179">
        <v>1</v>
      </c>
      <c r="E334" s="172">
        <f t="shared" si="68"/>
        <v>1</v>
      </c>
      <c r="F334" s="28" t="s">
        <v>1064</v>
      </c>
      <c r="G334" s="28" t="s">
        <v>1065</v>
      </c>
      <c r="H334" s="28" t="s">
        <v>334</v>
      </c>
      <c r="I334" s="31">
        <v>41282</v>
      </c>
      <c r="J334" s="28" t="s">
        <v>46</v>
      </c>
      <c r="K334" s="28" t="s">
        <v>990</v>
      </c>
      <c r="L334" s="28" t="s">
        <v>46</v>
      </c>
      <c r="M334" s="28" t="s">
        <v>990</v>
      </c>
      <c r="N334" s="29">
        <v>2.41</v>
      </c>
      <c r="O334" s="28" t="s">
        <v>46</v>
      </c>
      <c r="P334" s="28" t="s">
        <v>990</v>
      </c>
      <c r="Q334" s="29">
        <v>2.4</v>
      </c>
      <c r="R334" s="174" t="str">
        <f t="shared" si="58"/>
        <v>A</v>
      </c>
      <c r="S334" s="177">
        <f t="shared" si="59"/>
        <v>1</v>
      </c>
      <c r="T334" s="177">
        <f t="shared" si="60"/>
        <v>1</v>
      </c>
      <c r="U334" s="177">
        <f t="shared" si="61"/>
        <v>0</v>
      </c>
      <c r="V334" s="181" t="str">
        <f t="shared" si="62"/>
        <v>Yersinia enterocolitica</v>
      </c>
      <c r="W334" s="181" t="str">
        <f t="shared" si="63"/>
        <v>Yersinia enterocolitica</v>
      </c>
      <c r="X334" s="177">
        <f t="shared" si="64"/>
        <v>0</v>
      </c>
      <c r="Y334" s="177">
        <f t="shared" si="65"/>
        <v>0</v>
      </c>
      <c r="Z334" s="177">
        <f t="shared" si="66"/>
        <v>0</v>
      </c>
      <c r="AA334" s="177">
        <f t="shared" si="67"/>
        <v>0</v>
      </c>
    </row>
    <row r="335" spans="4:27" ht="15" customHeight="1" x14ac:dyDescent="0.25">
      <c r="D335" s="179">
        <v>1</v>
      </c>
      <c r="E335" s="172">
        <f t="shared" si="68"/>
        <v>1</v>
      </c>
      <c r="F335" s="28" t="s">
        <v>1066</v>
      </c>
      <c r="G335" s="28" t="s">
        <v>351</v>
      </c>
      <c r="H335" s="28" t="s">
        <v>334</v>
      </c>
      <c r="I335" s="31">
        <v>41254</v>
      </c>
      <c r="J335" s="28" t="s">
        <v>46</v>
      </c>
      <c r="K335" s="28" t="s">
        <v>990</v>
      </c>
      <c r="L335" s="28" t="s">
        <v>46</v>
      </c>
      <c r="M335" s="28" t="s">
        <v>990</v>
      </c>
      <c r="N335" s="29">
        <v>2.4900000000000002</v>
      </c>
      <c r="O335" s="28" t="s">
        <v>46</v>
      </c>
      <c r="P335" s="28" t="s">
        <v>990</v>
      </c>
      <c r="Q335" s="29">
        <v>2.48</v>
      </c>
      <c r="R335" s="174" t="str">
        <f t="shared" si="58"/>
        <v>A</v>
      </c>
      <c r="S335" s="177">
        <f t="shared" si="59"/>
        <v>1</v>
      </c>
      <c r="T335" s="177">
        <f t="shared" si="60"/>
        <v>1</v>
      </c>
      <c r="U335" s="177">
        <f t="shared" si="61"/>
        <v>0</v>
      </c>
      <c r="V335" s="181" t="str">
        <f t="shared" si="62"/>
        <v>Yersinia enterocolitica</v>
      </c>
      <c r="W335" s="181" t="str">
        <f t="shared" si="63"/>
        <v>Yersinia enterocolitica</v>
      </c>
      <c r="X335" s="177">
        <f t="shared" si="64"/>
        <v>0</v>
      </c>
      <c r="Y335" s="177">
        <f t="shared" si="65"/>
        <v>0</v>
      </c>
      <c r="Z335" s="177">
        <f t="shared" si="66"/>
        <v>0</v>
      </c>
      <c r="AA335" s="177">
        <f t="shared" si="67"/>
        <v>0</v>
      </c>
    </row>
    <row r="336" spans="4:27" ht="15" customHeight="1" x14ac:dyDescent="0.25">
      <c r="D336" s="179">
        <v>1</v>
      </c>
      <c r="E336" s="172">
        <f t="shared" si="68"/>
        <v>1</v>
      </c>
      <c r="F336" s="28" t="s">
        <v>1067</v>
      </c>
      <c r="G336" s="28" t="s">
        <v>1057</v>
      </c>
      <c r="H336" s="28" t="s">
        <v>334</v>
      </c>
      <c r="I336" s="31">
        <v>41282</v>
      </c>
      <c r="J336" s="28" t="s">
        <v>46</v>
      </c>
      <c r="K336" s="28" t="s">
        <v>990</v>
      </c>
      <c r="L336" s="28" t="s">
        <v>46</v>
      </c>
      <c r="M336" s="28" t="s">
        <v>990</v>
      </c>
      <c r="N336" s="29">
        <v>2.52</v>
      </c>
      <c r="O336" s="28" t="s">
        <v>46</v>
      </c>
      <c r="P336" s="28" t="s">
        <v>990</v>
      </c>
      <c r="Q336" s="29">
        <v>2.5</v>
      </c>
      <c r="R336" s="174" t="str">
        <f t="shared" si="58"/>
        <v>A</v>
      </c>
      <c r="S336" s="177">
        <f t="shared" si="59"/>
        <v>1</v>
      </c>
      <c r="T336" s="177">
        <f t="shared" si="60"/>
        <v>1</v>
      </c>
      <c r="U336" s="177">
        <f t="shared" si="61"/>
        <v>0</v>
      </c>
      <c r="V336" s="181" t="str">
        <f t="shared" si="62"/>
        <v>Yersinia enterocolitica</v>
      </c>
      <c r="W336" s="181" t="str">
        <f t="shared" si="63"/>
        <v>Yersinia enterocolitica</v>
      </c>
      <c r="X336" s="177">
        <f t="shared" si="64"/>
        <v>0</v>
      </c>
      <c r="Y336" s="177">
        <f t="shared" si="65"/>
        <v>0</v>
      </c>
      <c r="Z336" s="177">
        <f t="shared" si="66"/>
        <v>0</v>
      </c>
      <c r="AA336" s="177">
        <f t="shared" si="67"/>
        <v>0</v>
      </c>
    </row>
    <row r="337" spans="4:27" ht="15" customHeight="1" x14ac:dyDescent="0.25">
      <c r="D337" s="179">
        <v>1</v>
      </c>
      <c r="E337" s="172">
        <f t="shared" si="68"/>
        <v>1</v>
      </c>
      <c r="F337" s="28" t="s">
        <v>1068</v>
      </c>
      <c r="G337" s="28" t="s">
        <v>1057</v>
      </c>
      <c r="H337" s="28" t="s">
        <v>334</v>
      </c>
      <c r="I337" s="31">
        <v>41282</v>
      </c>
      <c r="J337" s="28" t="s">
        <v>46</v>
      </c>
      <c r="K337" s="28" t="s">
        <v>990</v>
      </c>
      <c r="L337" s="28" t="s">
        <v>46</v>
      </c>
      <c r="M337" s="28" t="s">
        <v>990</v>
      </c>
      <c r="N337" s="29">
        <v>2.37</v>
      </c>
      <c r="O337" s="28" t="s">
        <v>46</v>
      </c>
      <c r="P337" s="28" t="s">
        <v>990</v>
      </c>
      <c r="Q337" s="29">
        <v>2.3199999999999998</v>
      </c>
      <c r="R337" s="174" t="str">
        <f t="shared" si="58"/>
        <v>A</v>
      </c>
      <c r="S337" s="177">
        <f t="shared" si="59"/>
        <v>1</v>
      </c>
      <c r="T337" s="177">
        <f t="shared" si="60"/>
        <v>1</v>
      </c>
      <c r="U337" s="177">
        <f t="shared" si="61"/>
        <v>0</v>
      </c>
      <c r="V337" s="181" t="str">
        <f t="shared" si="62"/>
        <v>Yersinia enterocolitica</v>
      </c>
      <c r="W337" s="181" t="str">
        <f t="shared" si="63"/>
        <v>Yersinia enterocolitica</v>
      </c>
      <c r="X337" s="177">
        <f t="shared" si="64"/>
        <v>0</v>
      </c>
      <c r="Y337" s="177">
        <f t="shared" si="65"/>
        <v>0</v>
      </c>
      <c r="Z337" s="177">
        <f t="shared" si="66"/>
        <v>0</v>
      </c>
      <c r="AA337" s="177">
        <f t="shared" si="67"/>
        <v>0</v>
      </c>
    </row>
    <row r="338" spans="4:27" ht="15" customHeight="1" x14ac:dyDescent="0.25">
      <c r="D338" s="179">
        <v>1</v>
      </c>
      <c r="E338" s="172">
        <f t="shared" si="68"/>
        <v>1</v>
      </c>
      <c r="F338" s="28" t="s">
        <v>1069</v>
      </c>
      <c r="G338" s="28" t="s">
        <v>1018</v>
      </c>
      <c r="H338" s="28" t="s">
        <v>334</v>
      </c>
      <c r="I338" s="31">
        <v>41282</v>
      </c>
      <c r="J338" s="28" t="s">
        <v>46</v>
      </c>
      <c r="K338" s="28" t="s">
        <v>990</v>
      </c>
      <c r="L338" s="28" t="s">
        <v>46</v>
      </c>
      <c r="M338" s="28" t="s">
        <v>990</v>
      </c>
      <c r="N338" s="29">
        <v>2.4500000000000002</v>
      </c>
      <c r="O338" s="28" t="s">
        <v>46</v>
      </c>
      <c r="P338" s="28" t="s">
        <v>990</v>
      </c>
      <c r="Q338" s="29">
        <v>2.41</v>
      </c>
      <c r="R338" s="174" t="str">
        <f t="shared" si="58"/>
        <v>A</v>
      </c>
      <c r="S338" s="177">
        <f t="shared" si="59"/>
        <v>1</v>
      </c>
      <c r="T338" s="177">
        <f t="shared" si="60"/>
        <v>1</v>
      </c>
      <c r="U338" s="177">
        <f t="shared" si="61"/>
        <v>0</v>
      </c>
      <c r="V338" s="181" t="str">
        <f t="shared" si="62"/>
        <v>Yersinia enterocolitica</v>
      </c>
      <c r="W338" s="181" t="str">
        <f t="shared" si="63"/>
        <v>Yersinia enterocolitica</v>
      </c>
      <c r="X338" s="177">
        <f t="shared" si="64"/>
        <v>0</v>
      </c>
      <c r="Y338" s="177">
        <f t="shared" si="65"/>
        <v>0</v>
      </c>
      <c r="Z338" s="177">
        <f t="shared" si="66"/>
        <v>0</v>
      </c>
      <c r="AA338" s="177">
        <f t="shared" si="67"/>
        <v>0</v>
      </c>
    </row>
    <row r="339" spans="4:27" ht="15" customHeight="1" x14ac:dyDescent="0.25">
      <c r="D339" s="179">
        <v>1</v>
      </c>
      <c r="E339" s="172">
        <f t="shared" si="68"/>
        <v>1</v>
      </c>
      <c r="F339" s="28" t="s">
        <v>1070</v>
      </c>
      <c r="G339" s="28" t="s">
        <v>1029</v>
      </c>
      <c r="H339" s="28" t="s">
        <v>334</v>
      </c>
      <c r="I339" s="31">
        <v>41248</v>
      </c>
      <c r="J339" s="28" t="s">
        <v>46</v>
      </c>
      <c r="K339" s="28" t="s">
        <v>990</v>
      </c>
      <c r="L339" s="28" t="s">
        <v>46</v>
      </c>
      <c r="M339" s="28" t="s">
        <v>990</v>
      </c>
      <c r="N339" s="29">
        <v>2.5099999999999998</v>
      </c>
      <c r="O339" s="28" t="s">
        <v>46</v>
      </c>
      <c r="P339" s="28" t="s">
        <v>990</v>
      </c>
      <c r="Q339" s="29">
        <v>2.44</v>
      </c>
      <c r="R339" s="174" t="str">
        <f t="shared" si="58"/>
        <v>A</v>
      </c>
      <c r="S339" s="177">
        <f t="shared" si="59"/>
        <v>1</v>
      </c>
      <c r="T339" s="177">
        <f t="shared" si="60"/>
        <v>1</v>
      </c>
      <c r="U339" s="177">
        <f t="shared" si="61"/>
        <v>0</v>
      </c>
      <c r="V339" s="181" t="str">
        <f t="shared" si="62"/>
        <v>Yersinia enterocolitica</v>
      </c>
      <c r="W339" s="181" t="str">
        <f t="shared" si="63"/>
        <v>Yersinia enterocolitica</v>
      </c>
      <c r="X339" s="177">
        <f t="shared" si="64"/>
        <v>0</v>
      </c>
      <c r="Y339" s="177">
        <f t="shared" si="65"/>
        <v>0</v>
      </c>
      <c r="Z339" s="177">
        <f t="shared" si="66"/>
        <v>0</v>
      </c>
      <c r="AA339" s="177">
        <f t="shared" si="67"/>
        <v>0</v>
      </c>
    </row>
    <row r="340" spans="4:27" ht="15" customHeight="1" x14ac:dyDescent="0.25">
      <c r="D340" s="179">
        <v>0</v>
      </c>
      <c r="E340" s="172">
        <f t="shared" si="68"/>
        <v>0</v>
      </c>
      <c r="F340" s="28">
        <v>26972</v>
      </c>
      <c r="G340" s="28" t="s">
        <v>338</v>
      </c>
      <c r="H340" s="28" t="s">
        <v>432</v>
      </c>
      <c r="I340" s="31" t="s">
        <v>1071</v>
      </c>
      <c r="J340" s="28" t="s">
        <v>46</v>
      </c>
      <c r="K340" s="28" t="s">
        <v>990</v>
      </c>
      <c r="L340" s="28" t="s">
        <v>46</v>
      </c>
      <c r="M340" s="28" t="s">
        <v>990</v>
      </c>
      <c r="N340" s="29">
        <v>2.71</v>
      </c>
      <c r="O340" s="28" t="s">
        <v>46</v>
      </c>
      <c r="P340" s="28" t="s">
        <v>990</v>
      </c>
      <c r="Q340" s="29">
        <v>2.64</v>
      </c>
      <c r="R340" s="174" t="str">
        <f t="shared" si="58"/>
        <v>A</v>
      </c>
      <c r="S340" s="177">
        <f t="shared" si="59"/>
        <v>1</v>
      </c>
      <c r="T340" s="177">
        <f t="shared" si="60"/>
        <v>1</v>
      </c>
      <c r="U340" s="177">
        <f t="shared" si="61"/>
        <v>0</v>
      </c>
      <c r="V340" s="181" t="str">
        <f t="shared" si="62"/>
        <v>Yersinia enterocolitica</v>
      </c>
      <c r="W340" s="181" t="str">
        <f t="shared" si="63"/>
        <v>Yersinia enterocolitica</v>
      </c>
      <c r="X340" s="177">
        <f t="shared" si="64"/>
        <v>0</v>
      </c>
      <c r="Y340" s="177">
        <f t="shared" si="65"/>
        <v>0</v>
      </c>
      <c r="Z340" s="177">
        <f t="shared" si="66"/>
        <v>0</v>
      </c>
      <c r="AA340" s="177">
        <f t="shared" si="67"/>
        <v>0</v>
      </c>
    </row>
    <row r="341" spans="4:27" ht="15" customHeight="1" x14ac:dyDescent="0.25">
      <c r="D341" s="179">
        <v>0</v>
      </c>
      <c r="E341" s="172">
        <f t="shared" si="68"/>
        <v>0</v>
      </c>
      <c r="F341" s="28">
        <v>29213</v>
      </c>
      <c r="G341" s="28" t="s">
        <v>338</v>
      </c>
      <c r="H341" s="28" t="s">
        <v>432</v>
      </c>
      <c r="I341" s="31" t="s">
        <v>1072</v>
      </c>
      <c r="J341" s="28" t="s">
        <v>46</v>
      </c>
      <c r="K341" s="28" t="s">
        <v>990</v>
      </c>
      <c r="L341" s="28" t="s">
        <v>46</v>
      </c>
      <c r="M341" s="28" t="s">
        <v>990</v>
      </c>
      <c r="N341" s="29">
        <v>2.73</v>
      </c>
      <c r="O341" s="28" t="s">
        <v>46</v>
      </c>
      <c r="P341" s="28" t="s">
        <v>990</v>
      </c>
      <c r="Q341" s="29">
        <v>2.69</v>
      </c>
      <c r="R341" s="174" t="str">
        <f t="shared" si="58"/>
        <v>A</v>
      </c>
      <c r="S341" s="177">
        <f t="shared" si="59"/>
        <v>1</v>
      </c>
      <c r="T341" s="177">
        <f t="shared" si="60"/>
        <v>1</v>
      </c>
      <c r="U341" s="177">
        <f t="shared" si="61"/>
        <v>0</v>
      </c>
      <c r="V341" s="181" t="str">
        <f t="shared" si="62"/>
        <v>Yersinia enterocolitica</v>
      </c>
      <c r="W341" s="181" t="str">
        <f t="shared" si="63"/>
        <v>Yersinia enterocolitica</v>
      </c>
      <c r="X341" s="177">
        <f t="shared" si="64"/>
        <v>0</v>
      </c>
      <c r="Y341" s="177">
        <f t="shared" si="65"/>
        <v>0</v>
      </c>
      <c r="Z341" s="177">
        <f t="shared" si="66"/>
        <v>0</v>
      </c>
      <c r="AA341" s="177">
        <f t="shared" si="67"/>
        <v>0</v>
      </c>
    </row>
    <row r="342" spans="4:27" ht="15" customHeight="1" x14ac:dyDescent="0.25">
      <c r="D342" s="179">
        <v>1</v>
      </c>
      <c r="E342" s="172">
        <f t="shared" si="68"/>
        <v>1</v>
      </c>
      <c r="F342" s="28" t="s">
        <v>1073</v>
      </c>
      <c r="G342" s="28" t="s">
        <v>1040</v>
      </c>
      <c r="H342" s="28" t="s">
        <v>334</v>
      </c>
      <c r="I342" s="31">
        <v>41248</v>
      </c>
      <c r="J342" s="28" t="s">
        <v>46</v>
      </c>
      <c r="K342" s="28" t="s">
        <v>990</v>
      </c>
      <c r="L342" s="28" t="s">
        <v>46</v>
      </c>
      <c r="M342" s="28" t="s">
        <v>990</v>
      </c>
      <c r="N342" s="29">
        <v>2.44</v>
      </c>
      <c r="O342" s="28" t="s">
        <v>46</v>
      </c>
      <c r="P342" s="28" t="s">
        <v>990</v>
      </c>
      <c r="Q342" s="29">
        <v>2.42</v>
      </c>
      <c r="R342" s="174" t="str">
        <f t="shared" si="58"/>
        <v>A</v>
      </c>
      <c r="S342" s="177">
        <f t="shared" si="59"/>
        <v>1</v>
      </c>
      <c r="T342" s="177">
        <f t="shared" si="60"/>
        <v>1</v>
      </c>
      <c r="U342" s="177">
        <f t="shared" si="61"/>
        <v>0</v>
      </c>
      <c r="V342" s="181" t="str">
        <f t="shared" si="62"/>
        <v>Yersinia enterocolitica</v>
      </c>
      <c r="W342" s="181" t="str">
        <f t="shared" si="63"/>
        <v>Yersinia enterocolitica</v>
      </c>
      <c r="X342" s="177">
        <f t="shared" si="64"/>
        <v>0</v>
      </c>
      <c r="Y342" s="177">
        <f t="shared" si="65"/>
        <v>0</v>
      </c>
      <c r="Z342" s="177">
        <f t="shared" si="66"/>
        <v>0</v>
      </c>
      <c r="AA342" s="177">
        <f t="shared" si="67"/>
        <v>0</v>
      </c>
    </row>
    <row r="343" spans="4:27" ht="15" customHeight="1" x14ac:dyDescent="0.25">
      <c r="D343" s="179">
        <v>1</v>
      </c>
      <c r="E343" s="172">
        <f t="shared" si="68"/>
        <v>1</v>
      </c>
      <c r="F343" s="28" t="s">
        <v>1074</v>
      </c>
      <c r="G343" s="28" t="s">
        <v>989</v>
      </c>
      <c r="H343" s="28" t="s">
        <v>334</v>
      </c>
      <c r="I343" s="31">
        <v>41254</v>
      </c>
      <c r="J343" s="28" t="s">
        <v>46</v>
      </c>
      <c r="K343" s="28" t="s">
        <v>990</v>
      </c>
      <c r="L343" s="28" t="s">
        <v>46</v>
      </c>
      <c r="M343" s="28" t="s">
        <v>990</v>
      </c>
      <c r="N343" s="29">
        <v>2.41</v>
      </c>
      <c r="O343" s="28" t="s">
        <v>46</v>
      </c>
      <c r="P343" s="28" t="s">
        <v>990</v>
      </c>
      <c r="Q343" s="29">
        <v>2.41</v>
      </c>
      <c r="R343" s="174" t="str">
        <f t="shared" si="58"/>
        <v>A</v>
      </c>
      <c r="S343" s="177">
        <f t="shared" si="59"/>
        <v>1</v>
      </c>
      <c r="T343" s="177">
        <f t="shared" si="60"/>
        <v>1</v>
      </c>
      <c r="U343" s="177">
        <f t="shared" si="61"/>
        <v>0</v>
      </c>
      <c r="V343" s="181" t="str">
        <f t="shared" si="62"/>
        <v>Yersinia enterocolitica</v>
      </c>
      <c r="W343" s="181" t="str">
        <f t="shared" si="63"/>
        <v>Yersinia enterocolitica</v>
      </c>
      <c r="X343" s="177">
        <f t="shared" si="64"/>
        <v>0</v>
      </c>
      <c r="Y343" s="177">
        <f t="shared" si="65"/>
        <v>0</v>
      </c>
      <c r="Z343" s="177">
        <f t="shared" si="66"/>
        <v>0</v>
      </c>
      <c r="AA343" s="177">
        <f t="shared" si="67"/>
        <v>0</v>
      </c>
    </row>
    <row r="344" spans="4:27" ht="15" customHeight="1" x14ac:dyDescent="0.25">
      <c r="D344" s="179">
        <v>0</v>
      </c>
      <c r="E344" s="172">
        <f t="shared" si="68"/>
        <v>0</v>
      </c>
      <c r="F344" s="28">
        <v>32</v>
      </c>
      <c r="G344" s="28" t="s">
        <v>1022</v>
      </c>
      <c r="H344" s="28" t="s">
        <v>383</v>
      </c>
      <c r="I344" s="31" t="s">
        <v>1075</v>
      </c>
      <c r="J344" s="28" t="s">
        <v>46</v>
      </c>
      <c r="K344" s="28" t="s">
        <v>990</v>
      </c>
      <c r="L344" s="28" t="s">
        <v>46</v>
      </c>
      <c r="M344" s="28" t="s">
        <v>990</v>
      </c>
      <c r="N344" s="29">
        <v>2.83</v>
      </c>
      <c r="O344" s="28" t="s">
        <v>46</v>
      </c>
      <c r="P344" s="28" t="s">
        <v>990</v>
      </c>
      <c r="Q344" s="29">
        <v>2.4700000000000002</v>
      </c>
      <c r="R344" s="174" t="str">
        <f t="shared" si="58"/>
        <v>A</v>
      </c>
      <c r="S344" s="177">
        <f t="shared" si="59"/>
        <v>1</v>
      </c>
      <c r="T344" s="177">
        <f t="shared" si="60"/>
        <v>1</v>
      </c>
      <c r="U344" s="177">
        <f t="shared" si="61"/>
        <v>0</v>
      </c>
      <c r="V344" s="181" t="str">
        <f t="shared" si="62"/>
        <v>Yersinia enterocolitica</v>
      </c>
      <c r="W344" s="181" t="str">
        <f t="shared" si="63"/>
        <v>Yersinia enterocolitica</v>
      </c>
      <c r="X344" s="177">
        <f t="shared" si="64"/>
        <v>0</v>
      </c>
      <c r="Y344" s="177">
        <f t="shared" si="65"/>
        <v>0</v>
      </c>
      <c r="Z344" s="177">
        <f t="shared" si="66"/>
        <v>0</v>
      </c>
      <c r="AA344" s="177">
        <f t="shared" si="67"/>
        <v>0</v>
      </c>
    </row>
    <row r="345" spans="4:27" ht="15" customHeight="1" x14ac:dyDescent="0.25">
      <c r="D345" s="179">
        <v>0</v>
      </c>
      <c r="E345" s="172">
        <f t="shared" si="68"/>
        <v>0</v>
      </c>
      <c r="F345" s="28">
        <v>31100</v>
      </c>
      <c r="G345" s="28" t="s">
        <v>1022</v>
      </c>
      <c r="H345" s="28" t="s">
        <v>383</v>
      </c>
      <c r="I345" s="31" t="s">
        <v>1076</v>
      </c>
      <c r="J345" s="28" t="s">
        <v>46</v>
      </c>
      <c r="K345" s="28" t="s">
        <v>990</v>
      </c>
      <c r="L345" s="28" t="s">
        <v>46</v>
      </c>
      <c r="M345" s="28" t="s">
        <v>990</v>
      </c>
      <c r="N345" s="29">
        <v>2.7</v>
      </c>
      <c r="O345" s="28" t="s">
        <v>46</v>
      </c>
      <c r="P345" s="28" t="s">
        <v>990</v>
      </c>
      <c r="Q345" s="29">
        <v>2.66</v>
      </c>
      <c r="R345" s="174" t="str">
        <f t="shared" si="58"/>
        <v>A</v>
      </c>
      <c r="S345" s="177">
        <f t="shared" si="59"/>
        <v>1</v>
      </c>
      <c r="T345" s="177">
        <f t="shared" si="60"/>
        <v>1</v>
      </c>
      <c r="U345" s="177">
        <f t="shared" si="61"/>
        <v>0</v>
      </c>
      <c r="V345" s="181" t="str">
        <f t="shared" si="62"/>
        <v>Yersinia enterocolitica</v>
      </c>
      <c r="W345" s="181" t="str">
        <f t="shared" si="63"/>
        <v>Yersinia enterocolitica</v>
      </c>
      <c r="X345" s="177">
        <f t="shared" si="64"/>
        <v>0</v>
      </c>
      <c r="Y345" s="177">
        <f t="shared" si="65"/>
        <v>0</v>
      </c>
      <c r="Z345" s="177">
        <f t="shared" si="66"/>
        <v>0</v>
      </c>
      <c r="AA345" s="177">
        <f t="shared" si="67"/>
        <v>0</v>
      </c>
    </row>
    <row r="346" spans="4:27" ht="15" customHeight="1" x14ac:dyDescent="0.25">
      <c r="D346" s="179">
        <v>1</v>
      </c>
      <c r="E346" s="172">
        <f t="shared" si="68"/>
        <v>1</v>
      </c>
      <c r="F346" s="28" t="s">
        <v>1077</v>
      </c>
      <c r="G346" s="28" t="s">
        <v>1078</v>
      </c>
      <c r="H346" s="28" t="s">
        <v>334</v>
      </c>
      <c r="I346" s="31">
        <v>41254</v>
      </c>
      <c r="J346" s="28" t="s">
        <v>46</v>
      </c>
      <c r="K346" s="28" t="s">
        <v>990</v>
      </c>
      <c r="L346" s="28" t="s">
        <v>46</v>
      </c>
      <c r="M346" s="28" t="s">
        <v>990</v>
      </c>
      <c r="N346" s="29">
        <v>2.57</v>
      </c>
      <c r="O346" s="28" t="s">
        <v>46</v>
      </c>
      <c r="P346" s="28" t="s">
        <v>990</v>
      </c>
      <c r="Q346" s="29">
        <v>2.46</v>
      </c>
      <c r="R346" s="174" t="str">
        <f t="shared" si="58"/>
        <v>A</v>
      </c>
      <c r="S346" s="177">
        <f t="shared" si="59"/>
        <v>1</v>
      </c>
      <c r="T346" s="177">
        <f t="shared" si="60"/>
        <v>1</v>
      </c>
      <c r="U346" s="177">
        <f t="shared" si="61"/>
        <v>0</v>
      </c>
      <c r="V346" s="181" t="str">
        <f t="shared" si="62"/>
        <v>Yersinia enterocolitica</v>
      </c>
      <c r="W346" s="181" t="str">
        <f t="shared" si="63"/>
        <v>Yersinia enterocolitica</v>
      </c>
      <c r="X346" s="177">
        <f t="shared" si="64"/>
        <v>0</v>
      </c>
      <c r="Y346" s="177">
        <f t="shared" si="65"/>
        <v>0</v>
      </c>
      <c r="Z346" s="177">
        <f t="shared" si="66"/>
        <v>0</v>
      </c>
      <c r="AA346" s="177">
        <f t="shared" si="67"/>
        <v>0</v>
      </c>
    </row>
    <row r="347" spans="4:27" ht="15" customHeight="1" x14ac:dyDescent="0.25">
      <c r="D347" s="179">
        <v>0</v>
      </c>
      <c r="E347" s="172">
        <f t="shared" si="68"/>
        <v>0</v>
      </c>
      <c r="F347" s="28" t="s">
        <v>1079</v>
      </c>
      <c r="G347" s="28" t="s">
        <v>338</v>
      </c>
      <c r="H347" s="28" t="s">
        <v>432</v>
      </c>
      <c r="I347" s="31" t="s">
        <v>1080</v>
      </c>
      <c r="J347" s="28" t="s">
        <v>46</v>
      </c>
      <c r="K347" s="28" t="s">
        <v>990</v>
      </c>
      <c r="L347" s="28" t="s">
        <v>46</v>
      </c>
      <c r="M347" s="28" t="s">
        <v>990</v>
      </c>
      <c r="N347" s="29">
        <v>2.63</v>
      </c>
      <c r="O347" s="28" t="s">
        <v>46</v>
      </c>
      <c r="P347" s="28" t="s">
        <v>990</v>
      </c>
      <c r="Q347" s="29">
        <v>2.63</v>
      </c>
      <c r="R347" s="174" t="str">
        <f t="shared" si="58"/>
        <v>A</v>
      </c>
      <c r="S347" s="177">
        <f t="shared" si="59"/>
        <v>1</v>
      </c>
      <c r="T347" s="177">
        <f t="shared" si="60"/>
        <v>1</v>
      </c>
      <c r="U347" s="177">
        <f t="shared" si="61"/>
        <v>0</v>
      </c>
      <c r="V347" s="181" t="str">
        <f t="shared" si="62"/>
        <v>Yersinia enterocolitica</v>
      </c>
      <c r="W347" s="181" t="str">
        <f t="shared" si="63"/>
        <v>Yersinia enterocolitica</v>
      </c>
      <c r="X347" s="177">
        <f t="shared" si="64"/>
        <v>0</v>
      </c>
      <c r="Y347" s="177">
        <f t="shared" si="65"/>
        <v>0</v>
      </c>
      <c r="Z347" s="177">
        <f t="shared" si="66"/>
        <v>0</v>
      </c>
      <c r="AA347" s="177">
        <f t="shared" si="67"/>
        <v>0</v>
      </c>
    </row>
    <row r="348" spans="4:27" ht="15" customHeight="1" x14ac:dyDescent="0.25">
      <c r="D348" s="179">
        <v>0</v>
      </c>
      <c r="E348" s="172">
        <f t="shared" si="68"/>
        <v>0</v>
      </c>
      <c r="F348" s="28">
        <v>181001478</v>
      </c>
      <c r="G348" s="28" t="s">
        <v>333</v>
      </c>
      <c r="H348" s="28" t="s">
        <v>334</v>
      </c>
      <c r="I348" s="31">
        <v>43222</v>
      </c>
      <c r="J348" s="28" t="s">
        <v>46</v>
      </c>
      <c r="K348" s="28" t="s">
        <v>990</v>
      </c>
      <c r="L348" s="28" t="s">
        <v>46</v>
      </c>
      <c r="M348" s="28" t="s">
        <v>990</v>
      </c>
      <c r="N348" s="29">
        <v>2.4300000000000002</v>
      </c>
      <c r="O348" s="28" t="s">
        <v>46</v>
      </c>
      <c r="P348" s="28" t="s">
        <v>990</v>
      </c>
      <c r="Q348" s="29">
        <v>2.42</v>
      </c>
      <c r="R348" s="174" t="str">
        <f t="shared" si="58"/>
        <v>A</v>
      </c>
      <c r="S348" s="177">
        <f t="shared" si="59"/>
        <v>1</v>
      </c>
      <c r="T348" s="177">
        <f t="shared" si="60"/>
        <v>1</v>
      </c>
      <c r="U348" s="177">
        <f t="shared" si="61"/>
        <v>0</v>
      </c>
      <c r="V348" s="181" t="str">
        <f t="shared" si="62"/>
        <v>Yersinia enterocolitica</v>
      </c>
      <c r="W348" s="181" t="str">
        <f t="shared" si="63"/>
        <v>Yersinia enterocolitica</v>
      </c>
      <c r="X348" s="177">
        <f t="shared" si="64"/>
        <v>0</v>
      </c>
      <c r="Y348" s="177">
        <f t="shared" si="65"/>
        <v>0</v>
      </c>
      <c r="Z348" s="177">
        <f t="shared" si="66"/>
        <v>0</v>
      </c>
      <c r="AA348" s="177">
        <f t="shared" si="67"/>
        <v>0</v>
      </c>
    </row>
    <row r="349" spans="4:27" ht="15" customHeight="1" x14ac:dyDescent="0.25">
      <c r="D349" s="179">
        <v>0</v>
      </c>
      <c r="E349" s="172">
        <f t="shared" si="68"/>
        <v>0</v>
      </c>
      <c r="F349" s="28">
        <v>68</v>
      </c>
      <c r="G349" s="28" t="s">
        <v>1049</v>
      </c>
      <c r="H349" s="28" t="s">
        <v>383</v>
      </c>
      <c r="I349" s="31" t="s">
        <v>1081</v>
      </c>
      <c r="J349" s="28" t="s">
        <v>46</v>
      </c>
      <c r="K349" s="28" t="s">
        <v>990</v>
      </c>
      <c r="L349" s="28" t="s">
        <v>46</v>
      </c>
      <c r="M349" s="28" t="s">
        <v>990</v>
      </c>
      <c r="N349" s="29">
        <v>2.71</v>
      </c>
      <c r="O349" s="28" t="s">
        <v>46</v>
      </c>
      <c r="P349" s="28" t="s">
        <v>990</v>
      </c>
      <c r="Q349" s="29">
        <v>2.71</v>
      </c>
      <c r="R349" s="174" t="str">
        <f t="shared" si="58"/>
        <v>A</v>
      </c>
      <c r="S349" s="177">
        <f t="shared" si="59"/>
        <v>1</v>
      </c>
      <c r="T349" s="177">
        <f t="shared" si="60"/>
        <v>1</v>
      </c>
      <c r="U349" s="177">
        <f t="shared" si="61"/>
        <v>0</v>
      </c>
      <c r="V349" s="181" t="str">
        <f t="shared" si="62"/>
        <v>Yersinia enterocolitica</v>
      </c>
      <c r="W349" s="181" t="str">
        <f t="shared" si="63"/>
        <v>Yersinia enterocolitica</v>
      </c>
      <c r="X349" s="177">
        <f t="shared" si="64"/>
        <v>0</v>
      </c>
      <c r="Y349" s="177">
        <f t="shared" si="65"/>
        <v>0</v>
      </c>
      <c r="Z349" s="177">
        <f t="shared" si="66"/>
        <v>0</v>
      </c>
      <c r="AA349" s="177">
        <f t="shared" si="67"/>
        <v>0</v>
      </c>
    </row>
    <row r="350" spans="4:27" ht="15" customHeight="1" x14ac:dyDescent="0.25">
      <c r="D350" s="179">
        <v>0</v>
      </c>
      <c r="E350" s="172">
        <f t="shared" si="68"/>
        <v>0</v>
      </c>
      <c r="F350" s="28">
        <v>29211</v>
      </c>
      <c r="G350" s="28" t="s">
        <v>1049</v>
      </c>
      <c r="H350" s="28" t="s">
        <v>383</v>
      </c>
      <c r="I350" s="31" t="s">
        <v>1082</v>
      </c>
      <c r="J350" s="28" t="s">
        <v>46</v>
      </c>
      <c r="K350" s="28" t="s">
        <v>990</v>
      </c>
      <c r="L350" s="28" t="s">
        <v>46</v>
      </c>
      <c r="M350" s="28" t="s">
        <v>990</v>
      </c>
      <c r="N350" s="29">
        <v>2.78</v>
      </c>
      <c r="O350" s="28" t="s">
        <v>46</v>
      </c>
      <c r="P350" s="28" t="s">
        <v>990</v>
      </c>
      <c r="Q350" s="29">
        <v>2.57</v>
      </c>
      <c r="R350" s="174" t="str">
        <f t="shared" si="58"/>
        <v>A</v>
      </c>
      <c r="S350" s="177">
        <f t="shared" si="59"/>
        <v>1</v>
      </c>
      <c r="T350" s="177">
        <f t="shared" si="60"/>
        <v>1</v>
      </c>
      <c r="U350" s="177">
        <f t="shared" si="61"/>
        <v>0</v>
      </c>
      <c r="V350" s="181" t="str">
        <f t="shared" si="62"/>
        <v>Yersinia enterocolitica</v>
      </c>
      <c r="W350" s="181" t="str">
        <f t="shared" si="63"/>
        <v>Yersinia enterocolitica</v>
      </c>
      <c r="X350" s="177">
        <f t="shared" si="64"/>
        <v>0</v>
      </c>
      <c r="Y350" s="177">
        <f t="shared" si="65"/>
        <v>0</v>
      </c>
      <c r="Z350" s="177">
        <f t="shared" si="66"/>
        <v>0</v>
      </c>
      <c r="AA350" s="177">
        <f t="shared" si="67"/>
        <v>0</v>
      </c>
    </row>
    <row r="351" spans="4:27" ht="15" customHeight="1" x14ac:dyDescent="0.25">
      <c r="D351" s="179">
        <v>0</v>
      </c>
      <c r="E351" s="172">
        <f t="shared" si="68"/>
        <v>0</v>
      </c>
      <c r="F351" s="28" t="s">
        <v>1083</v>
      </c>
      <c r="G351" s="28" t="s">
        <v>338</v>
      </c>
      <c r="H351" s="28" t="s">
        <v>432</v>
      </c>
      <c r="I351" s="31" t="s">
        <v>1084</v>
      </c>
      <c r="J351" s="28" t="s">
        <v>46</v>
      </c>
      <c r="K351" s="28" t="s">
        <v>990</v>
      </c>
      <c r="L351" s="28" t="s">
        <v>46</v>
      </c>
      <c r="M351" s="28" t="s">
        <v>990</v>
      </c>
      <c r="N351" s="29">
        <v>2.74</v>
      </c>
      <c r="O351" s="28" t="s">
        <v>46</v>
      </c>
      <c r="P351" s="28" t="s">
        <v>990</v>
      </c>
      <c r="Q351" s="29">
        <v>2.67</v>
      </c>
      <c r="R351" s="174" t="str">
        <f t="shared" si="58"/>
        <v>A</v>
      </c>
      <c r="S351" s="177">
        <f t="shared" si="59"/>
        <v>1</v>
      </c>
      <c r="T351" s="177">
        <f t="shared" si="60"/>
        <v>1</v>
      </c>
      <c r="U351" s="177">
        <f t="shared" si="61"/>
        <v>0</v>
      </c>
      <c r="V351" s="181" t="str">
        <f t="shared" si="62"/>
        <v>Yersinia enterocolitica</v>
      </c>
      <c r="W351" s="181" t="str">
        <f t="shared" si="63"/>
        <v>Yersinia enterocolitica</v>
      </c>
      <c r="X351" s="177">
        <f t="shared" si="64"/>
        <v>0</v>
      </c>
      <c r="Y351" s="177">
        <f t="shared" si="65"/>
        <v>0</v>
      </c>
      <c r="Z351" s="177">
        <f t="shared" si="66"/>
        <v>0</v>
      </c>
      <c r="AA351" s="177">
        <f t="shared" si="67"/>
        <v>0</v>
      </c>
    </row>
    <row r="352" spans="4:27" ht="15" customHeight="1" x14ac:dyDescent="0.25">
      <c r="D352" s="179">
        <v>0</v>
      </c>
      <c r="E352" s="172">
        <f t="shared" si="68"/>
        <v>0</v>
      </c>
      <c r="F352" s="28">
        <v>85</v>
      </c>
      <c r="G352" s="28" t="s">
        <v>338</v>
      </c>
      <c r="H352" s="28" t="s">
        <v>432</v>
      </c>
      <c r="I352" s="31" t="s">
        <v>1085</v>
      </c>
      <c r="J352" s="28" t="s">
        <v>46</v>
      </c>
      <c r="K352" s="28" t="s">
        <v>990</v>
      </c>
      <c r="L352" s="28" t="s">
        <v>46</v>
      </c>
      <c r="M352" s="28" t="s">
        <v>990</v>
      </c>
      <c r="N352" s="29">
        <v>2.64</v>
      </c>
      <c r="O352" s="28" t="s">
        <v>46</v>
      </c>
      <c r="P352" s="28" t="s">
        <v>990</v>
      </c>
      <c r="Q352" s="29">
        <v>2.6</v>
      </c>
      <c r="R352" s="174" t="str">
        <f t="shared" si="58"/>
        <v>A</v>
      </c>
      <c r="S352" s="177">
        <f t="shared" si="59"/>
        <v>1</v>
      </c>
      <c r="T352" s="177">
        <f t="shared" si="60"/>
        <v>1</v>
      </c>
      <c r="U352" s="177">
        <f t="shared" si="61"/>
        <v>0</v>
      </c>
      <c r="V352" s="181" t="str">
        <f t="shared" si="62"/>
        <v>Yersinia enterocolitica</v>
      </c>
      <c r="W352" s="181" t="str">
        <f t="shared" si="63"/>
        <v>Yersinia enterocolitica</v>
      </c>
      <c r="X352" s="177">
        <f t="shared" si="64"/>
        <v>0</v>
      </c>
      <c r="Y352" s="177">
        <f t="shared" si="65"/>
        <v>0</v>
      </c>
      <c r="Z352" s="177">
        <f t="shared" si="66"/>
        <v>0</v>
      </c>
      <c r="AA352" s="177">
        <f t="shared" si="67"/>
        <v>0</v>
      </c>
    </row>
    <row r="353" spans="4:27" ht="15" customHeight="1" x14ac:dyDescent="0.25">
      <c r="D353" s="179">
        <v>1</v>
      </c>
      <c r="E353" s="172">
        <f t="shared" si="68"/>
        <v>1</v>
      </c>
      <c r="F353" s="28" t="s">
        <v>1086</v>
      </c>
      <c r="G353" s="28" t="s">
        <v>989</v>
      </c>
      <c r="H353" s="28" t="s">
        <v>334</v>
      </c>
      <c r="I353" s="31">
        <v>41248</v>
      </c>
      <c r="J353" s="28" t="s">
        <v>46</v>
      </c>
      <c r="K353" s="28" t="s">
        <v>990</v>
      </c>
      <c r="L353" s="28" t="s">
        <v>46</v>
      </c>
      <c r="M353" s="28" t="s">
        <v>990</v>
      </c>
      <c r="N353" s="29">
        <v>2.3199999999999998</v>
      </c>
      <c r="O353" s="28" t="s">
        <v>46</v>
      </c>
      <c r="P353" s="28" t="s">
        <v>990</v>
      </c>
      <c r="Q353" s="29">
        <v>2.25</v>
      </c>
      <c r="R353" s="174" t="str">
        <f t="shared" si="58"/>
        <v>A</v>
      </c>
      <c r="S353" s="177">
        <f t="shared" si="59"/>
        <v>1</v>
      </c>
      <c r="T353" s="177">
        <f t="shared" si="60"/>
        <v>1</v>
      </c>
      <c r="U353" s="177">
        <f t="shared" si="61"/>
        <v>0</v>
      </c>
      <c r="V353" s="181" t="str">
        <f t="shared" si="62"/>
        <v>Yersinia enterocolitica</v>
      </c>
      <c r="W353" s="181" t="str">
        <f t="shared" si="63"/>
        <v>Yersinia enterocolitica</v>
      </c>
      <c r="X353" s="177">
        <f t="shared" si="64"/>
        <v>0</v>
      </c>
      <c r="Y353" s="177">
        <f t="shared" si="65"/>
        <v>0</v>
      </c>
      <c r="Z353" s="177">
        <f t="shared" si="66"/>
        <v>0</v>
      </c>
      <c r="AA353" s="177">
        <f t="shared" si="67"/>
        <v>0</v>
      </c>
    </row>
    <row r="354" spans="4:27" ht="15" customHeight="1" x14ac:dyDescent="0.25">
      <c r="D354" s="179">
        <v>0</v>
      </c>
      <c r="E354" s="172">
        <f t="shared" si="68"/>
        <v>0</v>
      </c>
      <c r="F354" s="28">
        <v>26817</v>
      </c>
      <c r="G354" s="28" t="s">
        <v>338</v>
      </c>
      <c r="H354" s="28" t="s">
        <v>432</v>
      </c>
      <c r="I354" s="31" t="s">
        <v>1087</v>
      </c>
      <c r="J354" s="28" t="s">
        <v>46</v>
      </c>
      <c r="K354" s="28" t="s">
        <v>990</v>
      </c>
      <c r="L354" s="28" t="s">
        <v>46</v>
      </c>
      <c r="M354" s="28" t="s">
        <v>990</v>
      </c>
      <c r="N354" s="29">
        <v>2.73</v>
      </c>
      <c r="O354" s="28" t="s">
        <v>46</v>
      </c>
      <c r="P354" s="28" t="s">
        <v>990</v>
      </c>
      <c r="Q354" s="29">
        <v>2.62</v>
      </c>
      <c r="R354" s="174" t="str">
        <f t="shared" si="58"/>
        <v>A</v>
      </c>
      <c r="S354" s="177">
        <f t="shared" si="59"/>
        <v>1</v>
      </c>
      <c r="T354" s="177">
        <f t="shared" si="60"/>
        <v>1</v>
      </c>
      <c r="U354" s="177">
        <f t="shared" si="61"/>
        <v>0</v>
      </c>
      <c r="V354" s="181" t="str">
        <f t="shared" si="62"/>
        <v>Yersinia enterocolitica</v>
      </c>
      <c r="W354" s="181" t="str">
        <f t="shared" si="63"/>
        <v>Yersinia enterocolitica</v>
      </c>
      <c r="X354" s="177">
        <f t="shared" si="64"/>
        <v>0</v>
      </c>
      <c r="Y354" s="177">
        <f t="shared" si="65"/>
        <v>0</v>
      </c>
      <c r="Z354" s="177">
        <f t="shared" si="66"/>
        <v>0</v>
      </c>
      <c r="AA354" s="177">
        <f t="shared" si="67"/>
        <v>0</v>
      </c>
    </row>
    <row r="355" spans="4:27" ht="15" customHeight="1" x14ac:dyDescent="0.25">
      <c r="D355" s="179">
        <v>0</v>
      </c>
      <c r="E355" s="172">
        <f t="shared" si="68"/>
        <v>0</v>
      </c>
      <c r="F355" s="28">
        <v>93</v>
      </c>
      <c r="G355" s="28" t="s">
        <v>338</v>
      </c>
      <c r="H355" s="28" t="s">
        <v>432</v>
      </c>
      <c r="I355" s="31" t="s">
        <v>1088</v>
      </c>
      <c r="J355" s="28" t="s">
        <v>46</v>
      </c>
      <c r="K355" s="28" t="s">
        <v>990</v>
      </c>
      <c r="L355" s="28" t="s">
        <v>46</v>
      </c>
      <c r="M355" s="28" t="s">
        <v>990</v>
      </c>
      <c r="N355" s="29">
        <v>2.66</v>
      </c>
      <c r="O355" s="28" t="s">
        <v>46</v>
      </c>
      <c r="P355" s="28" t="s">
        <v>990</v>
      </c>
      <c r="Q355" s="29">
        <v>2.62</v>
      </c>
      <c r="R355" s="174" t="str">
        <f t="shared" si="58"/>
        <v>A</v>
      </c>
      <c r="S355" s="177">
        <f t="shared" si="59"/>
        <v>1</v>
      </c>
      <c r="T355" s="177">
        <f t="shared" si="60"/>
        <v>1</v>
      </c>
      <c r="U355" s="177">
        <f t="shared" si="61"/>
        <v>0</v>
      </c>
      <c r="V355" s="181" t="str">
        <f t="shared" si="62"/>
        <v>Yersinia enterocolitica</v>
      </c>
      <c r="W355" s="181" t="str">
        <f t="shared" si="63"/>
        <v>Yersinia enterocolitica</v>
      </c>
      <c r="X355" s="177">
        <f t="shared" si="64"/>
        <v>0</v>
      </c>
      <c r="Y355" s="177">
        <f t="shared" si="65"/>
        <v>0</v>
      </c>
      <c r="Z355" s="177">
        <f t="shared" si="66"/>
        <v>0</v>
      </c>
      <c r="AA355" s="177">
        <f t="shared" si="67"/>
        <v>0</v>
      </c>
    </row>
    <row r="356" spans="4:27" ht="15" customHeight="1" x14ac:dyDescent="0.25">
      <c r="D356" s="179">
        <v>0</v>
      </c>
      <c r="E356" s="172">
        <f t="shared" si="68"/>
        <v>0</v>
      </c>
      <c r="F356" s="28" t="s">
        <v>1089</v>
      </c>
      <c r="G356" s="28" t="s">
        <v>338</v>
      </c>
      <c r="H356" s="28" t="s">
        <v>432</v>
      </c>
      <c r="I356" s="31" t="s">
        <v>1090</v>
      </c>
      <c r="J356" s="28" t="s">
        <v>46</v>
      </c>
      <c r="K356" s="28" t="s">
        <v>990</v>
      </c>
      <c r="L356" s="28" t="s">
        <v>46</v>
      </c>
      <c r="M356" s="28" t="s">
        <v>990</v>
      </c>
      <c r="N356" s="29">
        <v>2.62</v>
      </c>
      <c r="O356" s="28" t="s">
        <v>46</v>
      </c>
      <c r="P356" s="28" t="s">
        <v>990</v>
      </c>
      <c r="Q356" s="29">
        <v>2.61</v>
      </c>
      <c r="R356" s="174" t="str">
        <f t="shared" si="58"/>
        <v>A</v>
      </c>
      <c r="S356" s="177">
        <f t="shared" si="59"/>
        <v>1</v>
      </c>
      <c r="T356" s="177">
        <f t="shared" si="60"/>
        <v>1</v>
      </c>
      <c r="U356" s="177">
        <f t="shared" si="61"/>
        <v>0</v>
      </c>
      <c r="V356" s="181" t="str">
        <f t="shared" si="62"/>
        <v>Yersinia enterocolitica</v>
      </c>
      <c r="W356" s="181" t="str">
        <f t="shared" si="63"/>
        <v>Yersinia enterocolitica</v>
      </c>
      <c r="X356" s="177">
        <f t="shared" si="64"/>
        <v>0</v>
      </c>
      <c r="Y356" s="177">
        <f t="shared" si="65"/>
        <v>0</v>
      </c>
      <c r="Z356" s="177">
        <f t="shared" si="66"/>
        <v>0</v>
      </c>
      <c r="AA356" s="177">
        <f t="shared" si="67"/>
        <v>0</v>
      </c>
    </row>
    <row r="357" spans="4:27" ht="15" customHeight="1" x14ac:dyDescent="0.25">
      <c r="D357" s="179">
        <v>0</v>
      </c>
      <c r="E357" s="172">
        <f t="shared" si="68"/>
        <v>0</v>
      </c>
      <c r="F357" s="28" t="s">
        <v>1091</v>
      </c>
      <c r="G357" s="28" t="s">
        <v>338</v>
      </c>
      <c r="H357" s="28" t="s">
        <v>432</v>
      </c>
      <c r="I357" s="31" t="s">
        <v>1092</v>
      </c>
      <c r="J357" s="28" t="s">
        <v>46</v>
      </c>
      <c r="K357" s="28" t="s">
        <v>990</v>
      </c>
      <c r="L357" s="28" t="s">
        <v>46</v>
      </c>
      <c r="M357" s="28" t="s">
        <v>990</v>
      </c>
      <c r="N357" s="29">
        <v>2.65</v>
      </c>
      <c r="O357" s="28" t="s">
        <v>46</v>
      </c>
      <c r="P357" s="28" t="s">
        <v>990</v>
      </c>
      <c r="Q357" s="29">
        <v>2.6</v>
      </c>
      <c r="R357" s="174" t="str">
        <f t="shared" si="58"/>
        <v>A</v>
      </c>
      <c r="S357" s="177">
        <f t="shared" si="59"/>
        <v>1</v>
      </c>
      <c r="T357" s="177">
        <f t="shared" si="60"/>
        <v>1</v>
      </c>
      <c r="U357" s="177">
        <f t="shared" si="61"/>
        <v>0</v>
      </c>
      <c r="V357" s="181" t="str">
        <f t="shared" si="62"/>
        <v>Yersinia enterocolitica</v>
      </c>
      <c r="W357" s="181" t="str">
        <f t="shared" si="63"/>
        <v>Yersinia enterocolitica</v>
      </c>
      <c r="X357" s="177">
        <f t="shared" si="64"/>
        <v>0</v>
      </c>
      <c r="Y357" s="177">
        <f t="shared" si="65"/>
        <v>0</v>
      </c>
      <c r="Z357" s="177">
        <f t="shared" si="66"/>
        <v>0</v>
      </c>
      <c r="AA357" s="177">
        <f t="shared" si="67"/>
        <v>0</v>
      </c>
    </row>
    <row r="358" spans="4:27" ht="15" customHeight="1" x14ac:dyDescent="0.25">
      <c r="D358" s="179">
        <v>0</v>
      </c>
      <c r="E358" s="172">
        <f t="shared" si="68"/>
        <v>0</v>
      </c>
      <c r="F358" s="28">
        <v>79</v>
      </c>
      <c r="G358" s="28" t="s">
        <v>338</v>
      </c>
      <c r="H358" s="28" t="s">
        <v>432</v>
      </c>
      <c r="I358" s="31" t="s">
        <v>1093</v>
      </c>
      <c r="J358" s="28" t="s">
        <v>46</v>
      </c>
      <c r="K358" s="28" t="s">
        <v>990</v>
      </c>
      <c r="L358" s="28" t="s">
        <v>46</v>
      </c>
      <c r="M358" s="28" t="s">
        <v>990</v>
      </c>
      <c r="N358" s="29">
        <v>2.65</v>
      </c>
      <c r="O358" s="28" t="s">
        <v>46</v>
      </c>
      <c r="P358" s="28" t="s">
        <v>990</v>
      </c>
      <c r="Q358" s="29">
        <v>2.62</v>
      </c>
      <c r="R358" s="174" t="str">
        <f t="shared" si="58"/>
        <v>A</v>
      </c>
      <c r="S358" s="177">
        <f t="shared" si="59"/>
        <v>1</v>
      </c>
      <c r="T358" s="177">
        <f t="shared" si="60"/>
        <v>1</v>
      </c>
      <c r="U358" s="177">
        <f t="shared" si="61"/>
        <v>0</v>
      </c>
      <c r="V358" s="181" t="str">
        <f t="shared" si="62"/>
        <v>Yersinia enterocolitica</v>
      </c>
      <c r="W358" s="181" t="str">
        <f t="shared" si="63"/>
        <v>Yersinia enterocolitica</v>
      </c>
      <c r="X358" s="177">
        <f t="shared" si="64"/>
        <v>0</v>
      </c>
      <c r="Y358" s="177">
        <f t="shared" si="65"/>
        <v>0</v>
      </c>
      <c r="Z358" s="177">
        <f t="shared" si="66"/>
        <v>0</v>
      </c>
      <c r="AA358" s="177">
        <f t="shared" si="67"/>
        <v>0</v>
      </c>
    </row>
    <row r="359" spans="4:27" ht="15" customHeight="1" x14ac:dyDescent="0.25">
      <c r="D359" s="179">
        <v>0</v>
      </c>
      <c r="E359" s="172">
        <f t="shared" si="68"/>
        <v>0</v>
      </c>
      <c r="F359" s="28">
        <v>3</v>
      </c>
      <c r="G359" s="28" t="s">
        <v>338</v>
      </c>
      <c r="H359" s="28" t="s">
        <v>432</v>
      </c>
      <c r="I359" s="31" t="s">
        <v>1094</v>
      </c>
      <c r="J359" s="28" t="s">
        <v>46</v>
      </c>
      <c r="K359" s="28" t="s">
        <v>990</v>
      </c>
      <c r="L359" s="28" t="s">
        <v>46</v>
      </c>
      <c r="M359" s="28" t="s">
        <v>990</v>
      </c>
      <c r="N359" s="29">
        <v>2.82</v>
      </c>
      <c r="O359" s="28" t="s">
        <v>46</v>
      </c>
      <c r="P359" s="28" t="s">
        <v>990</v>
      </c>
      <c r="Q359" s="29">
        <v>2.66</v>
      </c>
      <c r="R359" s="174" t="str">
        <f t="shared" si="58"/>
        <v>A</v>
      </c>
      <c r="S359" s="177">
        <f t="shared" si="59"/>
        <v>1</v>
      </c>
      <c r="T359" s="177">
        <f t="shared" si="60"/>
        <v>1</v>
      </c>
      <c r="U359" s="177">
        <f t="shared" si="61"/>
        <v>0</v>
      </c>
      <c r="V359" s="181" t="str">
        <f t="shared" si="62"/>
        <v>Yersinia enterocolitica</v>
      </c>
      <c r="W359" s="181" t="str">
        <f t="shared" si="63"/>
        <v>Yersinia enterocolitica</v>
      </c>
      <c r="X359" s="177">
        <f t="shared" si="64"/>
        <v>0</v>
      </c>
      <c r="Y359" s="177">
        <f t="shared" si="65"/>
        <v>0</v>
      </c>
      <c r="Z359" s="177">
        <f t="shared" si="66"/>
        <v>0</v>
      </c>
      <c r="AA359" s="177">
        <f t="shared" si="67"/>
        <v>0</v>
      </c>
    </row>
    <row r="360" spans="4:27" ht="15" customHeight="1" x14ac:dyDescent="0.25">
      <c r="D360" s="179">
        <v>0</v>
      </c>
      <c r="E360" s="172">
        <f t="shared" si="68"/>
        <v>0</v>
      </c>
      <c r="F360" s="28">
        <v>116</v>
      </c>
      <c r="G360" s="28" t="s">
        <v>1049</v>
      </c>
      <c r="H360" s="28" t="s">
        <v>383</v>
      </c>
      <c r="I360" s="31" t="s">
        <v>1095</v>
      </c>
      <c r="J360" s="28" t="s">
        <v>46</v>
      </c>
      <c r="K360" s="28" t="s">
        <v>990</v>
      </c>
      <c r="L360" s="28" t="s">
        <v>46</v>
      </c>
      <c r="M360" s="28" t="s">
        <v>990</v>
      </c>
      <c r="N360" s="29">
        <v>2.66</v>
      </c>
      <c r="O360" s="28" t="s">
        <v>46</v>
      </c>
      <c r="P360" s="28" t="s">
        <v>990</v>
      </c>
      <c r="Q360" s="29">
        <v>2.61</v>
      </c>
      <c r="R360" s="174" t="str">
        <f t="shared" si="58"/>
        <v>A</v>
      </c>
      <c r="S360" s="177">
        <f t="shared" si="59"/>
        <v>1</v>
      </c>
      <c r="T360" s="177">
        <f t="shared" si="60"/>
        <v>1</v>
      </c>
      <c r="U360" s="177">
        <f t="shared" si="61"/>
        <v>0</v>
      </c>
      <c r="V360" s="181" t="str">
        <f t="shared" si="62"/>
        <v>Yersinia enterocolitica</v>
      </c>
      <c r="W360" s="181" t="str">
        <f t="shared" si="63"/>
        <v>Yersinia enterocolitica</v>
      </c>
      <c r="X360" s="177">
        <f t="shared" si="64"/>
        <v>0</v>
      </c>
      <c r="Y360" s="177">
        <f t="shared" si="65"/>
        <v>0</v>
      </c>
      <c r="Z360" s="177">
        <f t="shared" si="66"/>
        <v>0</v>
      </c>
      <c r="AA360" s="177">
        <f t="shared" si="67"/>
        <v>0</v>
      </c>
    </row>
    <row r="361" spans="4:27" ht="15" customHeight="1" x14ac:dyDescent="0.25">
      <c r="D361" s="179">
        <v>0</v>
      </c>
      <c r="E361" s="172">
        <f t="shared" si="68"/>
        <v>0</v>
      </c>
      <c r="F361" s="28">
        <v>29918</v>
      </c>
      <c r="G361" s="28" t="s">
        <v>338</v>
      </c>
      <c r="H361" s="28" t="s">
        <v>432</v>
      </c>
      <c r="I361" s="31" t="s">
        <v>1096</v>
      </c>
      <c r="J361" s="28" t="s">
        <v>46</v>
      </c>
      <c r="K361" s="28" t="s">
        <v>990</v>
      </c>
      <c r="L361" s="28" t="s">
        <v>46</v>
      </c>
      <c r="M361" s="28" t="s">
        <v>990</v>
      </c>
      <c r="N361" s="29">
        <v>2.82</v>
      </c>
      <c r="O361" s="28" t="s">
        <v>46</v>
      </c>
      <c r="P361" s="28" t="s">
        <v>990</v>
      </c>
      <c r="Q361" s="29">
        <v>2.65</v>
      </c>
      <c r="R361" s="174" t="str">
        <f t="shared" si="58"/>
        <v>A</v>
      </c>
      <c r="S361" s="177">
        <f t="shared" si="59"/>
        <v>1</v>
      </c>
      <c r="T361" s="177">
        <f t="shared" si="60"/>
        <v>1</v>
      </c>
      <c r="U361" s="177">
        <f t="shared" si="61"/>
        <v>0</v>
      </c>
      <c r="V361" s="181" t="str">
        <f t="shared" si="62"/>
        <v>Yersinia enterocolitica</v>
      </c>
      <c r="W361" s="181" t="str">
        <f t="shared" si="63"/>
        <v>Yersinia enterocolitica</v>
      </c>
      <c r="X361" s="177">
        <f t="shared" si="64"/>
        <v>0</v>
      </c>
      <c r="Y361" s="177">
        <f t="shared" si="65"/>
        <v>0</v>
      </c>
      <c r="Z361" s="177">
        <f t="shared" si="66"/>
        <v>0</v>
      </c>
      <c r="AA361" s="177">
        <f t="shared" si="67"/>
        <v>0</v>
      </c>
    </row>
    <row r="362" spans="4:27" ht="15" customHeight="1" x14ac:dyDescent="0.25">
      <c r="D362" s="179">
        <v>1</v>
      </c>
      <c r="E362" s="172">
        <f t="shared" si="68"/>
        <v>1</v>
      </c>
      <c r="F362" s="28" t="s">
        <v>1097</v>
      </c>
      <c r="G362" s="28" t="s">
        <v>1040</v>
      </c>
      <c r="H362" s="28" t="s">
        <v>334</v>
      </c>
      <c r="I362" s="31">
        <v>41248</v>
      </c>
      <c r="J362" s="28" t="s">
        <v>46</v>
      </c>
      <c r="K362" s="28" t="s">
        <v>990</v>
      </c>
      <c r="L362" s="28" t="s">
        <v>46</v>
      </c>
      <c r="M362" s="28" t="s">
        <v>990</v>
      </c>
      <c r="N362" s="29">
        <v>2.4300000000000002</v>
      </c>
      <c r="O362" s="28" t="s">
        <v>46</v>
      </c>
      <c r="P362" s="28" t="s">
        <v>990</v>
      </c>
      <c r="Q362" s="29">
        <v>2.41</v>
      </c>
      <c r="R362" s="174" t="str">
        <f t="shared" si="58"/>
        <v>A</v>
      </c>
      <c r="S362" s="177">
        <f t="shared" si="59"/>
        <v>1</v>
      </c>
      <c r="T362" s="177">
        <f t="shared" si="60"/>
        <v>1</v>
      </c>
      <c r="U362" s="177">
        <f t="shared" si="61"/>
        <v>0</v>
      </c>
      <c r="V362" s="181" t="str">
        <f t="shared" si="62"/>
        <v>Yersinia enterocolitica</v>
      </c>
      <c r="W362" s="181" t="str">
        <f t="shared" si="63"/>
        <v>Yersinia enterocolitica</v>
      </c>
      <c r="X362" s="177">
        <f t="shared" si="64"/>
        <v>0</v>
      </c>
      <c r="Y362" s="177">
        <f t="shared" si="65"/>
        <v>0</v>
      </c>
      <c r="Z362" s="177">
        <f t="shared" si="66"/>
        <v>0</v>
      </c>
      <c r="AA362" s="177">
        <f t="shared" si="67"/>
        <v>0</v>
      </c>
    </row>
    <row r="363" spans="4:27" ht="15" customHeight="1" x14ac:dyDescent="0.25">
      <c r="D363" s="179">
        <v>0</v>
      </c>
      <c r="E363" s="172">
        <f t="shared" si="68"/>
        <v>0</v>
      </c>
      <c r="F363" s="28" t="s">
        <v>1098</v>
      </c>
      <c r="G363" s="28" t="s">
        <v>1022</v>
      </c>
      <c r="H363" s="28" t="s">
        <v>383</v>
      </c>
      <c r="I363" s="31" t="s">
        <v>1099</v>
      </c>
      <c r="J363" s="28" t="s">
        <v>46</v>
      </c>
      <c r="K363" s="28" t="s">
        <v>990</v>
      </c>
      <c r="L363" s="28" t="s">
        <v>46</v>
      </c>
      <c r="M363" s="28" t="s">
        <v>990</v>
      </c>
      <c r="N363" s="29">
        <v>2.61</v>
      </c>
      <c r="O363" s="28" t="s">
        <v>46</v>
      </c>
      <c r="P363" s="28" t="s">
        <v>990</v>
      </c>
      <c r="Q363" s="29">
        <v>2.6</v>
      </c>
      <c r="R363" s="174" t="str">
        <f t="shared" si="58"/>
        <v>A</v>
      </c>
      <c r="S363" s="177">
        <f t="shared" si="59"/>
        <v>1</v>
      </c>
      <c r="T363" s="177">
        <f t="shared" si="60"/>
        <v>1</v>
      </c>
      <c r="U363" s="177">
        <f t="shared" si="61"/>
        <v>0</v>
      </c>
      <c r="V363" s="181" t="str">
        <f t="shared" si="62"/>
        <v>Yersinia enterocolitica</v>
      </c>
      <c r="W363" s="181" t="str">
        <f t="shared" si="63"/>
        <v>Yersinia enterocolitica</v>
      </c>
      <c r="X363" s="177">
        <f t="shared" si="64"/>
        <v>0</v>
      </c>
      <c r="Y363" s="177">
        <f t="shared" si="65"/>
        <v>0</v>
      </c>
      <c r="Z363" s="177">
        <f t="shared" si="66"/>
        <v>0</v>
      </c>
      <c r="AA363" s="177">
        <f t="shared" si="67"/>
        <v>0</v>
      </c>
    </row>
    <row r="364" spans="4:27" ht="15" customHeight="1" x14ac:dyDescent="0.25">
      <c r="D364" s="179">
        <v>1</v>
      </c>
      <c r="E364" s="172">
        <f t="shared" si="68"/>
        <v>1</v>
      </c>
      <c r="F364" s="28" t="s">
        <v>1100</v>
      </c>
      <c r="G364" s="28" t="s">
        <v>1040</v>
      </c>
      <c r="H364" s="28" t="s">
        <v>334</v>
      </c>
      <c r="I364" s="31">
        <v>41248</v>
      </c>
      <c r="J364" s="28" t="s">
        <v>46</v>
      </c>
      <c r="K364" s="28" t="s">
        <v>990</v>
      </c>
      <c r="L364" s="28" t="s">
        <v>46</v>
      </c>
      <c r="M364" s="28" t="s">
        <v>990</v>
      </c>
      <c r="N364" s="29">
        <v>2.52</v>
      </c>
      <c r="O364" s="28" t="s">
        <v>46</v>
      </c>
      <c r="P364" s="28" t="s">
        <v>990</v>
      </c>
      <c r="Q364" s="29">
        <v>2.4500000000000002</v>
      </c>
      <c r="R364" s="174" t="str">
        <f t="shared" si="58"/>
        <v>A</v>
      </c>
      <c r="S364" s="177">
        <f t="shared" si="59"/>
        <v>1</v>
      </c>
      <c r="T364" s="177">
        <f t="shared" si="60"/>
        <v>1</v>
      </c>
      <c r="U364" s="177">
        <f t="shared" si="61"/>
        <v>0</v>
      </c>
      <c r="V364" s="181" t="str">
        <f t="shared" si="62"/>
        <v>Yersinia enterocolitica</v>
      </c>
      <c r="W364" s="181" t="str">
        <f t="shared" si="63"/>
        <v>Yersinia enterocolitica</v>
      </c>
      <c r="X364" s="177">
        <f t="shared" si="64"/>
        <v>0</v>
      </c>
      <c r="Y364" s="177">
        <f t="shared" si="65"/>
        <v>0</v>
      </c>
      <c r="Z364" s="177">
        <f t="shared" si="66"/>
        <v>0</v>
      </c>
      <c r="AA364" s="177">
        <f t="shared" si="67"/>
        <v>0</v>
      </c>
    </row>
    <row r="365" spans="4:27" ht="15" customHeight="1" x14ac:dyDescent="0.25">
      <c r="D365" s="179">
        <v>1</v>
      </c>
      <c r="E365" s="172">
        <f t="shared" si="68"/>
        <v>1</v>
      </c>
      <c r="F365" s="28" t="s">
        <v>1101</v>
      </c>
      <c r="G365" s="28" t="s">
        <v>1040</v>
      </c>
      <c r="H365" s="28" t="s">
        <v>334</v>
      </c>
      <c r="I365" s="31">
        <v>41248</v>
      </c>
      <c r="J365" s="28" t="s">
        <v>46</v>
      </c>
      <c r="K365" s="28" t="s">
        <v>990</v>
      </c>
      <c r="L365" s="28" t="s">
        <v>46</v>
      </c>
      <c r="M365" s="28" t="s">
        <v>990</v>
      </c>
      <c r="N365" s="29">
        <v>2.44</v>
      </c>
      <c r="O365" s="28" t="s">
        <v>46</v>
      </c>
      <c r="P365" s="28" t="s">
        <v>990</v>
      </c>
      <c r="Q365" s="29">
        <v>2.34</v>
      </c>
      <c r="R365" s="174" t="str">
        <f t="shared" si="58"/>
        <v>A</v>
      </c>
      <c r="S365" s="177">
        <f t="shared" si="59"/>
        <v>1</v>
      </c>
      <c r="T365" s="177">
        <f t="shared" si="60"/>
        <v>1</v>
      </c>
      <c r="U365" s="177">
        <f t="shared" si="61"/>
        <v>0</v>
      </c>
      <c r="V365" s="181" t="str">
        <f t="shared" si="62"/>
        <v>Yersinia enterocolitica</v>
      </c>
      <c r="W365" s="181" t="str">
        <f t="shared" si="63"/>
        <v>Yersinia enterocolitica</v>
      </c>
      <c r="X365" s="177">
        <f t="shared" si="64"/>
        <v>0</v>
      </c>
      <c r="Y365" s="177">
        <f t="shared" si="65"/>
        <v>0</v>
      </c>
      <c r="Z365" s="177">
        <f t="shared" si="66"/>
        <v>0</v>
      </c>
      <c r="AA365" s="177">
        <f t="shared" si="67"/>
        <v>0</v>
      </c>
    </row>
    <row r="366" spans="4:27" ht="15" customHeight="1" x14ac:dyDescent="0.25">
      <c r="D366" s="179">
        <v>1</v>
      </c>
      <c r="E366" s="172">
        <f t="shared" si="68"/>
        <v>1</v>
      </c>
      <c r="F366" s="28" t="s">
        <v>1102</v>
      </c>
      <c r="G366" s="28" t="s">
        <v>1018</v>
      </c>
      <c r="H366" s="28" t="s">
        <v>334</v>
      </c>
      <c r="I366" s="31">
        <v>41282</v>
      </c>
      <c r="J366" s="28" t="s">
        <v>46</v>
      </c>
      <c r="K366" s="28" t="s">
        <v>990</v>
      </c>
      <c r="L366" s="28" t="s">
        <v>46</v>
      </c>
      <c r="M366" s="28" t="s">
        <v>990</v>
      </c>
      <c r="N366" s="29">
        <v>2.4500000000000002</v>
      </c>
      <c r="O366" s="28" t="s">
        <v>46</v>
      </c>
      <c r="P366" s="28" t="s">
        <v>990</v>
      </c>
      <c r="Q366" s="29">
        <v>2.36</v>
      </c>
      <c r="R366" s="174" t="str">
        <f t="shared" si="58"/>
        <v>A</v>
      </c>
      <c r="S366" s="177">
        <f t="shared" si="59"/>
        <v>1</v>
      </c>
      <c r="T366" s="177">
        <f t="shared" si="60"/>
        <v>1</v>
      </c>
      <c r="U366" s="177">
        <f t="shared" si="61"/>
        <v>0</v>
      </c>
      <c r="V366" s="181" t="str">
        <f t="shared" si="62"/>
        <v>Yersinia enterocolitica</v>
      </c>
      <c r="W366" s="181" t="str">
        <f t="shared" si="63"/>
        <v>Yersinia enterocolitica</v>
      </c>
      <c r="X366" s="177">
        <f t="shared" si="64"/>
        <v>0</v>
      </c>
      <c r="Y366" s="177">
        <f t="shared" si="65"/>
        <v>0</v>
      </c>
      <c r="Z366" s="177">
        <f t="shared" si="66"/>
        <v>0</v>
      </c>
      <c r="AA366" s="177">
        <f t="shared" si="67"/>
        <v>0</v>
      </c>
    </row>
    <row r="367" spans="4:27" ht="15" customHeight="1" x14ac:dyDescent="0.25">
      <c r="D367" s="179">
        <v>0</v>
      </c>
      <c r="E367" s="172">
        <f t="shared" si="68"/>
        <v>0</v>
      </c>
      <c r="F367" s="28">
        <v>1</v>
      </c>
      <c r="G367" s="28" t="s">
        <v>1022</v>
      </c>
      <c r="H367" s="28" t="s">
        <v>383</v>
      </c>
      <c r="I367" s="31" t="s">
        <v>1103</v>
      </c>
      <c r="J367" s="28" t="s">
        <v>46</v>
      </c>
      <c r="K367" s="28" t="s">
        <v>990</v>
      </c>
      <c r="L367" s="28" t="s">
        <v>46</v>
      </c>
      <c r="M367" s="28" t="s">
        <v>990</v>
      </c>
      <c r="N367" s="29">
        <v>2.7</v>
      </c>
      <c r="O367" s="28" t="s">
        <v>46</v>
      </c>
      <c r="P367" s="28" t="s">
        <v>990</v>
      </c>
      <c r="Q367" s="29">
        <v>2.7</v>
      </c>
      <c r="R367" s="174" t="str">
        <f t="shared" si="58"/>
        <v>A</v>
      </c>
      <c r="S367" s="177">
        <f t="shared" si="59"/>
        <v>1</v>
      </c>
      <c r="T367" s="177">
        <f t="shared" si="60"/>
        <v>1</v>
      </c>
      <c r="U367" s="177">
        <f t="shared" si="61"/>
        <v>0</v>
      </c>
      <c r="V367" s="181" t="str">
        <f t="shared" si="62"/>
        <v>Yersinia enterocolitica</v>
      </c>
      <c r="W367" s="181" t="str">
        <f t="shared" si="63"/>
        <v>Yersinia enterocolitica</v>
      </c>
      <c r="X367" s="177">
        <f t="shared" si="64"/>
        <v>0</v>
      </c>
      <c r="Y367" s="177">
        <f t="shared" si="65"/>
        <v>0</v>
      </c>
      <c r="Z367" s="177">
        <f t="shared" si="66"/>
        <v>0</v>
      </c>
      <c r="AA367" s="177">
        <f t="shared" si="67"/>
        <v>0</v>
      </c>
    </row>
    <row r="368" spans="4:27" ht="15" customHeight="1" x14ac:dyDescent="0.25">
      <c r="D368" s="179">
        <v>0</v>
      </c>
      <c r="E368" s="172">
        <f t="shared" si="68"/>
        <v>0</v>
      </c>
      <c r="F368" s="28">
        <v>28144</v>
      </c>
      <c r="G368" s="28" t="s">
        <v>1049</v>
      </c>
      <c r="H368" s="28" t="s">
        <v>383</v>
      </c>
      <c r="I368" s="31" t="s">
        <v>1104</v>
      </c>
      <c r="J368" s="28" t="s">
        <v>46</v>
      </c>
      <c r="K368" s="28" t="s">
        <v>990</v>
      </c>
      <c r="L368" s="28" t="s">
        <v>46</v>
      </c>
      <c r="M368" s="28" t="s">
        <v>990</v>
      </c>
      <c r="N368" s="29">
        <v>2.77</v>
      </c>
      <c r="O368" s="28" t="s">
        <v>46</v>
      </c>
      <c r="P368" s="28" t="s">
        <v>990</v>
      </c>
      <c r="Q368" s="29">
        <v>2.72</v>
      </c>
      <c r="R368" s="174" t="str">
        <f t="shared" si="58"/>
        <v>A</v>
      </c>
      <c r="S368" s="177">
        <f t="shared" si="59"/>
        <v>1</v>
      </c>
      <c r="T368" s="177">
        <f t="shared" si="60"/>
        <v>1</v>
      </c>
      <c r="U368" s="177">
        <f t="shared" si="61"/>
        <v>0</v>
      </c>
      <c r="V368" s="181" t="str">
        <f t="shared" si="62"/>
        <v>Yersinia enterocolitica</v>
      </c>
      <c r="W368" s="181" t="str">
        <f t="shared" si="63"/>
        <v>Yersinia enterocolitica</v>
      </c>
      <c r="X368" s="177">
        <f t="shared" si="64"/>
        <v>0</v>
      </c>
      <c r="Y368" s="177">
        <f t="shared" si="65"/>
        <v>0</v>
      </c>
      <c r="Z368" s="177">
        <f t="shared" si="66"/>
        <v>0</v>
      </c>
      <c r="AA368" s="177">
        <f t="shared" si="67"/>
        <v>0</v>
      </c>
    </row>
    <row r="369" spans="4:27" ht="15" customHeight="1" x14ac:dyDescent="0.25">
      <c r="D369" s="179">
        <v>0</v>
      </c>
      <c r="E369" s="172">
        <f t="shared" si="68"/>
        <v>0</v>
      </c>
      <c r="F369" s="28" t="s">
        <v>1105</v>
      </c>
      <c r="G369" s="28" t="s">
        <v>1049</v>
      </c>
      <c r="H369" s="28" t="s">
        <v>383</v>
      </c>
      <c r="I369" s="31" t="s">
        <v>1106</v>
      </c>
      <c r="J369" s="28" t="s">
        <v>46</v>
      </c>
      <c r="K369" s="28" t="s">
        <v>990</v>
      </c>
      <c r="L369" s="28" t="s">
        <v>46</v>
      </c>
      <c r="M369" s="28" t="s">
        <v>990</v>
      </c>
      <c r="N369" s="29">
        <v>2.71</v>
      </c>
      <c r="O369" s="28" t="s">
        <v>46</v>
      </c>
      <c r="P369" s="28" t="s">
        <v>990</v>
      </c>
      <c r="Q369" s="29">
        <v>2.65</v>
      </c>
      <c r="R369" s="174" t="str">
        <f t="shared" si="58"/>
        <v>A</v>
      </c>
      <c r="S369" s="177">
        <f t="shared" si="59"/>
        <v>1</v>
      </c>
      <c r="T369" s="177">
        <f t="shared" si="60"/>
        <v>1</v>
      </c>
      <c r="U369" s="177">
        <f t="shared" si="61"/>
        <v>0</v>
      </c>
      <c r="V369" s="181" t="str">
        <f t="shared" si="62"/>
        <v>Yersinia enterocolitica</v>
      </c>
      <c r="W369" s="181" t="str">
        <f t="shared" si="63"/>
        <v>Yersinia enterocolitica</v>
      </c>
      <c r="X369" s="177">
        <f t="shared" si="64"/>
        <v>0</v>
      </c>
      <c r="Y369" s="177">
        <f t="shared" si="65"/>
        <v>0</v>
      </c>
      <c r="Z369" s="177">
        <f t="shared" si="66"/>
        <v>0</v>
      </c>
      <c r="AA369" s="177">
        <f t="shared" si="67"/>
        <v>0</v>
      </c>
    </row>
    <row r="370" spans="4:27" ht="15" customHeight="1" x14ac:dyDescent="0.25">
      <c r="D370" s="179">
        <v>0</v>
      </c>
      <c r="E370" s="172">
        <f t="shared" si="68"/>
        <v>0</v>
      </c>
      <c r="F370" s="28" t="s">
        <v>1107</v>
      </c>
      <c r="G370" s="28" t="s">
        <v>338</v>
      </c>
      <c r="H370" s="28" t="s">
        <v>432</v>
      </c>
      <c r="I370" s="31" t="s">
        <v>1108</v>
      </c>
      <c r="J370" s="28" t="s">
        <v>46</v>
      </c>
      <c r="K370" s="28" t="s">
        <v>990</v>
      </c>
      <c r="L370" s="28" t="s">
        <v>46</v>
      </c>
      <c r="M370" s="28" t="s">
        <v>990</v>
      </c>
      <c r="N370" s="29">
        <v>2.65</v>
      </c>
      <c r="O370" s="28" t="s">
        <v>46</v>
      </c>
      <c r="P370" s="28" t="s">
        <v>990</v>
      </c>
      <c r="Q370" s="29">
        <v>2.62</v>
      </c>
      <c r="R370" s="174" t="str">
        <f t="shared" si="58"/>
        <v>A</v>
      </c>
      <c r="S370" s="177">
        <f t="shared" si="59"/>
        <v>1</v>
      </c>
      <c r="T370" s="177">
        <f t="shared" si="60"/>
        <v>1</v>
      </c>
      <c r="U370" s="177">
        <f t="shared" si="61"/>
        <v>0</v>
      </c>
      <c r="V370" s="181" t="str">
        <f t="shared" si="62"/>
        <v>Yersinia enterocolitica</v>
      </c>
      <c r="W370" s="181" t="str">
        <f t="shared" si="63"/>
        <v>Yersinia enterocolitica</v>
      </c>
      <c r="X370" s="177">
        <f t="shared" si="64"/>
        <v>0</v>
      </c>
      <c r="Y370" s="177">
        <f t="shared" si="65"/>
        <v>0</v>
      </c>
      <c r="Z370" s="177">
        <f t="shared" si="66"/>
        <v>0</v>
      </c>
      <c r="AA370" s="177">
        <f t="shared" si="67"/>
        <v>0</v>
      </c>
    </row>
    <row r="371" spans="4:27" ht="15" customHeight="1" x14ac:dyDescent="0.25">
      <c r="D371" s="179">
        <v>0</v>
      </c>
      <c r="E371" s="172">
        <f t="shared" si="68"/>
        <v>0</v>
      </c>
      <c r="F371" s="28" t="s">
        <v>1109</v>
      </c>
      <c r="G371" s="28" t="s">
        <v>1049</v>
      </c>
      <c r="H371" s="28" t="s">
        <v>383</v>
      </c>
      <c r="I371" s="31" t="s">
        <v>1110</v>
      </c>
      <c r="J371" s="28" t="s">
        <v>46</v>
      </c>
      <c r="K371" s="28" t="s">
        <v>990</v>
      </c>
      <c r="L371" s="28" t="s">
        <v>46</v>
      </c>
      <c r="M371" s="28" t="s">
        <v>990</v>
      </c>
      <c r="N371" s="29">
        <v>2.68</v>
      </c>
      <c r="O371" s="28" t="s">
        <v>46</v>
      </c>
      <c r="P371" s="28" t="s">
        <v>990</v>
      </c>
      <c r="Q371" s="29">
        <v>2.59</v>
      </c>
      <c r="R371" s="174" t="str">
        <f t="shared" si="58"/>
        <v>A</v>
      </c>
      <c r="S371" s="177">
        <f t="shared" si="59"/>
        <v>1</v>
      </c>
      <c r="T371" s="177">
        <f t="shared" si="60"/>
        <v>1</v>
      </c>
      <c r="U371" s="177">
        <f t="shared" si="61"/>
        <v>0</v>
      </c>
      <c r="V371" s="181" t="str">
        <f t="shared" si="62"/>
        <v>Yersinia enterocolitica</v>
      </c>
      <c r="W371" s="181" t="str">
        <f t="shared" si="63"/>
        <v>Yersinia enterocolitica</v>
      </c>
      <c r="X371" s="177">
        <f t="shared" si="64"/>
        <v>0</v>
      </c>
      <c r="Y371" s="177">
        <f t="shared" si="65"/>
        <v>0</v>
      </c>
      <c r="Z371" s="177">
        <f t="shared" si="66"/>
        <v>0</v>
      </c>
      <c r="AA371" s="177">
        <f t="shared" si="67"/>
        <v>0</v>
      </c>
    </row>
    <row r="372" spans="4:27" ht="15" customHeight="1" x14ac:dyDescent="0.25">
      <c r="D372" s="179">
        <v>0</v>
      </c>
      <c r="E372" s="172">
        <f t="shared" si="68"/>
        <v>0</v>
      </c>
      <c r="F372" s="28">
        <v>25202</v>
      </c>
      <c r="G372" s="28" t="s">
        <v>338</v>
      </c>
      <c r="H372" s="28" t="s">
        <v>432</v>
      </c>
      <c r="I372" s="31" t="s">
        <v>1111</v>
      </c>
      <c r="J372" s="28" t="s">
        <v>46</v>
      </c>
      <c r="K372" s="28" t="s">
        <v>990</v>
      </c>
      <c r="L372" s="28" t="s">
        <v>46</v>
      </c>
      <c r="M372" s="28" t="s">
        <v>990</v>
      </c>
      <c r="N372" s="29">
        <v>2.77</v>
      </c>
      <c r="O372" s="28" t="s">
        <v>46</v>
      </c>
      <c r="P372" s="28" t="s">
        <v>990</v>
      </c>
      <c r="Q372" s="29">
        <v>2.66</v>
      </c>
      <c r="R372" s="174" t="str">
        <f t="shared" si="58"/>
        <v>A</v>
      </c>
      <c r="S372" s="177">
        <f t="shared" si="59"/>
        <v>1</v>
      </c>
      <c r="T372" s="177">
        <f t="shared" si="60"/>
        <v>1</v>
      </c>
      <c r="U372" s="177">
        <f t="shared" si="61"/>
        <v>0</v>
      </c>
      <c r="V372" s="181" t="str">
        <f t="shared" si="62"/>
        <v>Yersinia enterocolitica</v>
      </c>
      <c r="W372" s="181" t="str">
        <f t="shared" si="63"/>
        <v>Yersinia enterocolitica</v>
      </c>
      <c r="X372" s="177">
        <f t="shared" si="64"/>
        <v>0</v>
      </c>
      <c r="Y372" s="177">
        <f t="shared" si="65"/>
        <v>0</v>
      </c>
      <c r="Z372" s="177">
        <f t="shared" si="66"/>
        <v>0</v>
      </c>
      <c r="AA372" s="177">
        <f t="shared" si="67"/>
        <v>0</v>
      </c>
    </row>
    <row r="373" spans="4:27" ht="15" customHeight="1" x14ac:dyDescent="0.25">
      <c r="D373" s="179">
        <v>0</v>
      </c>
      <c r="E373" s="172">
        <f t="shared" si="68"/>
        <v>0</v>
      </c>
      <c r="F373" s="28">
        <v>21820</v>
      </c>
      <c r="G373" s="28" t="s">
        <v>1049</v>
      </c>
      <c r="H373" s="28" t="s">
        <v>383</v>
      </c>
      <c r="I373" s="31" t="s">
        <v>1112</v>
      </c>
      <c r="J373" s="28" t="s">
        <v>46</v>
      </c>
      <c r="K373" s="28" t="s">
        <v>990</v>
      </c>
      <c r="L373" s="28" t="s">
        <v>46</v>
      </c>
      <c r="M373" s="28" t="s">
        <v>990</v>
      </c>
      <c r="N373" s="29">
        <v>2.71</v>
      </c>
      <c r="O373" s="28" t="s">
        <v>46</v>
      </c>
      <c r="P373" s="28" t="s">
        <v>990</v>
      </c>
      <c r="Q373" s="29">
        <v>2.67</v>
      </c>
      <c r="R373" s="174" t="str">
        <f t="shared" si="58"/>
        <v>A</v>
      </c>
      <c r="S373" s="177">
        <f t="shared" si="59"/>
        <v>1</v>
      </c>
      <c r="T373" s="177">
        <f t="shared" si="60"/>
        <v>1</v>
      </c>
      <c r="U373" s="177">
        <f t="shared" si="61"/>
        <v>0</v>
      </c>
      <c r="V373" s="181" t="str">
        <f t="shared" si="62"/>
        <v>Yersinia enterocolitica</v>
      </c>
      <c r="W373" s="181" t="str">
        <f t="shared" si="63"/>
        <v>Yersinia enterocolitica</v>
      </c>
      <c r="X373" s="177">
        <f t="shared" si="64"/>
        <v>0</v>
      </c>
      <c r="Y373" s="177">
        <f t="shared" si="65"/>
        <v>0</v>
      </c>
      <c r="Z373" s="177">
        <f t="shared" si="66"/>
        <v>0</v>
      </c>
      <c r="AA373" s="177">
        <f t="shared" si="67"/>
        <v>0</v>
      </c>
    </row>
    <row r="374" spans="4:27" ht="15" customHeight="1" x14ac:dyDescent="0.25">
      <c r="D374" s="179">
        <v>0</v>
      </c>
      <c r="E374" s="172">
        <f t="shared" si="68"/>
        <v>0</v>
      </c>
      <c r="F374" s="28" t="s">
        <v>1113</v>
      </c>
      <c r="G374" s="28" t="s">
        <v>338</v>
      </c>
      <c r="H374" s="28" t="s">
        <v>432</v>
      </c>
      <c r="I374" s="31" t="s">
        <v>1114</v>
      </c>
      <c r="J374" s="28" t="s">
        <v>46</v>
      </c>
      <c r="K374" s="28" t="s">
        <v>990</v>
      </c>
      <c r="L374" s="28" t="s">
        <v>46</v>
      </c>
      <c r="M374" s="28" t="s">
        <v>990</v>
      </c>
      <c r="N374" s="29">
        <v>2.65</v>
      </c>
      <c r="O374" s="28" t="s">
        <v>46</v>
      </c>
      <c r="P374" s="28" t="s">
        <v>990</v>
      </c>
      <c r="Q374" s="29">
        <v>2.62</v>
      </c>
      <c r="R374" s="174" t="str">
        <f t="shared" si="58"/>
        <v>A</v>
      </c>
      <c r="S374" s="177">
        <f t="shared" si="59"/>
        <v>1</v>
      </c>
      <c r="T374" s="177">
        <f t="shared" si="60"/>
        <v>1</v>
      </c>
      <c r="U374" s="177">
        <f t="shared" si="61"/>
        <v>0</v>
      </c>
      <c r="V374" s="181" t="str">
        <f t="shared" si="62"/>
        <v>Yersinia enterocolitica</v>
      </c>
      <c r="W374" s="181" t="str">
        <f t="shared" si="63"/>
        <v>Yersinia enterocolitica</v>
      </c>
      <c r="X374" s="177">
        <f t="shared" si="64"/>
        <v>0</v>
      </c>
      <c r="Y374" s="177">
        <f t="shared" si="65"/>
        <v>0</v>
      </c>
      <c r="Z374" s="177">
        <f t="shared" si="66"/>
        <v>0</v>
      </c>
      <c r="AA374" s="177">
        <f t="shared" si="67"/>
        <v>0</v>
      </c>
    </row>
    <row r="375" spans="4:27" ht="15" customHeight="1" x14ac:dyDescent="0.25">
      <c r="D375" s="179">
        <v>0</v>
      </c>
      <c r="E375" s="172">
        <f t="shared" si="68"/>
        <v>0</v>
      </c>
      <c r="F375" s="28">
        <v>31084</v>
      </c>
      <c r="G375" s="28" t="s">
        <v>1049</v>
      </c>
      <c r="H375" s="28" t="s">
        <v>383</v>
      </c>
      <c r="I375" s="31" t="s">
        <v>1115</v>
      </c>
      <c r="J375" s="28" t="s">
        <v>46</v>
      </c>
      <c r="K375" s="28" t="s">
        <v>990</v>
      </c>
      <c r="L375" s="28" t="s">
        <v>46</v>
      </c>
      <c r="M375" s="28" t="s">
        <v>990</v>
      </c>
      <c r="N375" s="29">
        <v>2.73</v>
      </c>
      <c r="O375" s="28" t="s">
        <v>46</v>
      </c>
      <c r="P375" s="28" t="s">
        <v>990</v>
      </c>
      <c r="Q375" s="29">
        <v>2.68</v>
      </c>
      <c r="R375" s="174" t="str">
        <f t="shared" si="58"/>
        <v>A</v>
      </c>
      <c r="S375" s="177">
        <f t="shared" si="59"/>
        <v>1</v>
      </c>
      <c r="T375" s="177">
        <f t="shared" si="60"/>
        <v>1</v>
      </c>
      <c r="U375" s="177">
        <f t="shared" si="61"/>
        <v>0</v>
      </c>
      <c r="V375" s="181" t="str">
        <f t="shared" si="62"/>
        <v>Yersinia enterocolitica</v>
      </c>
      <c r="W375" s="181" t="str">
        <f t="shared" si="63"/>
        <v>Yersinia enterocolitica</v>
      </c>
      <c r="X375" s="177">
        <f t="shared" si="64"/>
        <v>0</v>
      </c>
      <c r="Y375" s="177">
        <f t="shared" si="65"/>
        <v>0</v>
      </c>
      <c r="Z375" s="177">
        <f t="shared" si="66"/>
        <v>0</v>
      </c>
      <c r="AA375" s="177">
        <f t="shared" si="67"/>
        <v>0</v>
      </c>
    </row>
    <row r="376" spans="4:27" ht="15" customHeight="1" x14ac:dyDescent="0.25">
      <c r="D376" s="179">
        <v>0</v>
      </c>
      <c r="E376" s="172">
        <f t="shared" si="68"/>
        <v>0</v>
      </c>
      <c r="F376" s="28">
        <v>7192</v>
      </c>
      <c r="G376" s="28" t="s">
        <v>338</v>
      </c>
      <c r="H376" s="28" t="s">
        <v>432</v>
      </c>
      <c r="I376" s="31" t="s">
        <v>1116</v>
      </c>
      <c r="J376" s="28" t="s">
        <v>46</v>
      </c>
      <c r="K376" s="28" t="s">
        <v>990</v>
      </c>
      <c r="L376" s="28" t="s">
        <v>46</v>
      </c>
      <c r="M376" s="28" t="s">
        <v>990</v>
      </c>
      <c r="N376" s="29">
        <v>2.66</v>
      </c>
      <c r="O376" s="28" t="s">
        <v>46</v>
      </c>
      <c r="P376" s="28" t="s">
        <v>990</v>
      </c>
      <c r="Q376" s="29">
        <v>2.64</v>
      </c>
      <c r="R376" s="174" t="str">
        <f t="shared" si="58"/>
        <v>A</v>
      </c>
      <c r="S376" s="177">
        <f t="shared" si="59"/>
        <v>1</v>
      </c>
      <c r="T376" s="177">
        <f t="shared" si="60"/>
        <v>1</v>
      </c>
      <c r="U376" s="177">
        <f t="shared" si="61"/>
        <v>0</v>
      </c>
      <c r="V376" s="181" t="str">
        <f t="shared" si="62"/>
        <v>Yersinia enterocolitica</v>
      </c>
      <c r="W376" s="181" t="str">
        <f t="shared" si="63"/>
        <v>Yersinia enterocolitica</v>
      </c>
      <c r="X376" s="177">
        <f t="shared" si="64"/>
        <v>0</v>
      </c>
      <c r="Y376" s="177">
        <f t="shared" si="65"/>
        <v>0</v>
      </c>
      <c r="Z376" s="177">
        <f t="shared" si="66"/>
        <v>0</v>
      </c>
      <c r="AA376" s="177">
        <f t="shared" si="67"/>
        <v>0</v>
      </c>
    </row>
    <row r="377" spans="4:27" ht="15" customHeight="1" x14ac:dyDescent="0.25">
      <c r="D377" s="179">
        <v>0</v>
      </c>
      <c r="E377" s="172">
        <f t="shared" si="68"/>
        <v>0</v>
      </c>
      <c r="F377" s="28">
        <v>383</v>
      </c>
      <c r="G377" s="28" t="s">
        <v>1049</v>
      </c>
      <c r="H377" s="28" t="s">
        <v>383</v>
      </c>
      <c r="I377" s="31" t="s">
        <v>1117</v>
      </c>
      <c r="J377" s="28" t="s">
        <v>46</v>
      </c>
      <c r="K377" s="28" t="s">
        <v>990</v>
      </c>
      <c r="L377" s="28" t="s">
        <v>46</v>
      </c>
      <c r="M377" s="28" t="s">
        <v>990</v>
      </c>
      <c r="N377" s="29">
        <v>2.7</v>
      </c>
      <c r="O377" s="28" t="s">
        <v>46</v>
      </c>
      <c r="P377" s="28" t="s">
        <v>990</v>
      </c>
      <c r="Q377" s="29">
        <v>2.66</v>
      </c>
      <c r="R377" s="174" t="str">
        <f t="shared" si="58"/>
        <v>A</v>
      </c>
      <c r="S377" s="177">
        <f t="shared" si="59"/>
        <v>1</v>
      </c>
      <c r="T377" s="177">
        <f t="shared" si="60"/>
        <v>1</v>
      </c>
      <c r="U377" s="177">
        <f t="shared" si="61"/>
        <v>0</v>
      </c>
      <c r="V377" s="181" t="str">
        <f t="shared" si="62"/>
        <v>Yersinia enterocolitica</v>
      </c>
      <c r="W377" s="181" t="str">
        <f t="shared" si="63"/>
        <v>Yersinia enterocolitica</v>
      </c>
      <c r="X377" s="177">
        <f t="shared" si="64"/>
        <v>0</v>
      </c>
      <c r="Y377" s="177">
        <f t="shared" si="65"/>
        <v>0</v>
      </c>
      <c r="Z377" s="177">
        <f t="shared" si="66"/>
        <v>0</v>
      </c>
      <c r="AA377" s="177">
        <f t="shared" si="67"/>
        <v>0</v>
      </c>
    </row>
    <row r="378" spans="4:27" ht="15" customHeight="1" x14ac:dyDescent="0.25">
      <c r="D378" s="179">
        <v>0</v>
      </c>
      <c r="E378" s="172">
        <f t="shared" si="68"/>
        <v>0</v>
      </c>
      <c r="F378" s="28" t="s">
        <v>1118</v>
      </c>
      <c r="G378" s="28" t="s">
        <v>338</v>
      </c>
      <c r="H378" s="28" t="s">
        <v>432</v>
      </c>
      <c r="I378" s="31" t="s">
        <v>1119</v>
      </c>
      <c r="J378" s="28" t="s">
        <v>46</v>
      </c>
      <c r="K378" s="28" t="s">
        <v>990</v>
      </c>
      <c r="L378" s="28" t="s">
        <v>46</v>
      </c>
      <c r="M378" s="28" t="s">
        <v>990</v>
      </c>
      <c r="N378" s="29">
        <v>2.83</v>
      </c>
      <c r="O378" s="28" t="s">
        <v>46</v>
      </c>
      <c r="P378" s="28" t="s">
        <v>990</v>
      </c>
      <c r="Q378" s="29">
        <v>2.58</v>
      </c>
      <c r="R378" s="174" t="str">
        <f t="shared" si="58"/>
        <v>A</v>
      </c>
      <c r="S378" s="177">
        <f t="shared" si="59"/>
        <v>1</v>
      </c>
      <c r="T378" s="177">
        <f t="shared" si="60"/>
        <v>1</v>
      </c>
      <c r="U378" s="177">
        <f t="shared" si="61"/>
        <v>0</v>
      </c>
      <c r="V378" s="181" t="str">
        <f t="shared" si="62"/>
        <v>Yersinia enterocolitica</v>
      </c>
      <c r="W378" s="181" t="str">
        <f t="shared" si="63"/>
        <v>Yersinia enterocolitica</v>
      </c>
      <c r="X378" s="177">
        <f t="shared" si="64"/>
        <v>0</v>
      </c>
      <c r="Y378" s="177">
        <f t="shared" si="65"/>
        <v>0</v>
      </c>
      <c r="Z378" s="177">
        <f t="shared" si="66"/>
        <v>0</v>
      </c>
      <c r="AA378" s="177">
        <f t="shared" si="67"/>
        <v>0</v>
      </c>
    </row>
    <row r="379" spans="4:27" ht="15" customHeight="1" x14ac:dyDescent="0.25">
      <c r="D379" s="179">
        <v>0</v>
      </c>
      <c r="E379" s="172">
        <f t="shared" si="68"/>
        <v>0</v>
      </c>
      <c r="F379" s="28">
        <v>76</v>
      </c>
      <c r="G379" s="28" t="s">
        <v>338</v>
      </c>
      <c r="H379" s="28" t="s">
        <v>432</v>
      </c>
      <c r="I379" s="31" t="s">
        <v>1120</v>
      </c>
      <c r="J379" s="28" t="s">
        <v>46</v>
      </c>
      <c r="K379" s="28" t="s">
        <v>990</v>
      </c>
      <c r="L379" s="28" t="s">
        <v>46</v>
      </c>
      <c r="M379" s="28" t="s">
        <v>990</v>
      </c>
      <c r="N379" s="29">
        <v>2.68</v>
      </c>
      <c r="O379" s="28" t="s">
        <v>46</v>
      </c>
      <c r="P379" s="28" t="s">
        <v>990</v>
      </c>
      <c r="Q379" s="29">
        <v>2.63</v>
      </c>
      <c r="R379" s="174" t="str">
        <f t="shared" si="58"/>
        <v>A</v>
      </c>
      <c r="S379" s="177">
        <f t="shared" si="59"/>
        <v>1</v>
      </c>
      <c r="T379" s="177">
        <f t="shared" si="60"/>
        <v>1</v>
      </c>
      <c r="U379" s="177">
        <f t="shared" si="61"/>
        <v>0</v>
      </c>
      <c r="V379" s="181" t="str">
        <f t="shared" si="62"/>
        <v>Yersinia enterocolitica</v>
      </c>
      <c r="W379" s="181" t="str">
        <f t="shared" si="63"/>
        <v>Yersinia enterocolitica</v>
      </c>
      <c r="X379" s="177">
        <f t="shared" si="64"/>
        <v>0</v>
      </c>
      <c r="Y379" s="177">
        <f t="shared" si="65"/>
        <v>0</v>
      </c>
      <c r="Z379" s="177">
        <f t="shared" si="66"/>
        <v>0</v>
      </c>
      <c r="AA379" s="177">
        <f t="shared" si="67"/>
        <v>0</v>
      </c>
    </row>
    <row r="380" spans="4:27" ht="15" customHeight="1" x14ac:dyDescent="0.25">
      <c r="D380" s="179">
        <v>0</v>
      </c>
      <c r="E380" s="172">
        <f t="shared" si="68"/>
        <v>0</v>
      </c>
      <c r="F380" s="28" t="s">
        <v>1121</v>
      </c>
      <c r="G380" s="28" t="s">
        <v>338</v>
      </c>
      <c r="H380" s="28" t="s">
        <v>432</v>
      </c>
      <c r="I380" s="31" t="s">
        <v>1122</v>
      </c>
      <c r="J380" s="28" t="s">
        <v>46</v>
      </c>
      <c r="K380" s="28" t="s">
        <v>990</v>
      </c>
      <c r="L380" s="28" t="s">
        <v>46</v>
      </c>
      <c r="M380" s="28" t="s">
        <v>990</v>
      </c>
      <c r="N380" s="29">
        <v>2.67</v>
      </c>
      <c r="O380" s="28" t="s">
        <v>46</v>
      </c>
      <c r="P380" s="28" t="s">
        <v>990</v>
      </c>
      <c r="Q380" s="29">
        <v>2.63</v>
      </c>
      <c r="R380" s="174" t="str">
        <f t="shared" si="58"/>
        <v>A</v>
      </c>
      <c r="S380" s="177">
        <f t="shared" si="59"/>
        <v>1</v>
      </c>
      <c r="T380" s="177">
        <f t="shared" si="60"/>
        <v>1</v>
      </c>
      <c r="U380" s="177">
        <f t="shared" si="61"/>
        <v>0</v>
      </c>
      <c r="V380" s="181" t="str">
        <f t="shared" si="62"/>
        <v>Yersinia enterocolitica</v>
      </c>
      <c r="W380" s="181" t="str">
        <f t="shared" si="63"/>
        <v>Yersinia enterocolitica</v>
      </c>
      <c r="X380" s="177">
        <f t="shared" si="64"/>
        <v>0</v>
      </c>
      <c r="Y380" s="177">
        <f t="shared" si="65"/>
        <v>0</v>
      </c>
      <c r="Z380" s="177">
        <f t="shared" si="66"/>
        <v>0</v>
      </c>
      <c r="AA380" s="177">
        <f t="shared" si="67"/>
        <v>0</v>
      </c>
    </row>
    <row r="381" spans="4:27" ht="15" customHeight="1" x14ac:dyDescent="0.25">
      <c r="D381" s="179">
        <v>1</v>
      </c>
      <c r="E381" s="172">
        <f t="shared" si="68"/>
        <v>1</v>
      </c>
      <c r="F381" s="28" t="s">
        <v>1123</v>
      </c>
      <c r="G381" s="28" t="s">
        <v>1057</v>
      </c>
      <c r="H381" s="28" t="s">
        <v>334</v>
      </c>
      <c r="I381" s="31">
        <v>41282</v>
      </c>
      <c r="J381" s="28" t="s">
        <v>46</v>
      </c>
      <c r="K381" s="28" t="s">
        <v>990</v>
      </c>
      <c r="L381" s="28" t="s">
        <v>46</v>
      </c>
      <c r="M381" s="28" t="s">
        <v>990</v>
      </c>
      <c r="N381" s="29">
        <v>2.4500000000000002</v>
      </c>
      <c r="O381" s="28" t="s">
        <v>46</v>
      </c>
      <c r="P381" s="28" t="s">
        <v>990</v>
      </c>
      <c r="Q381" s="29">
        <v>2.41</v>
      </c>
      <c r="R381" s="174" t="str">
        <f t="shared" ref="R381:R444" si="69">IF(OR(AND(N381&gt;=$B$20,Q381&lt;$B$21),AND(L381=O381,M381=P381,N381&gt;=$B$20,Q381&gt;=$B$20),AND(L381=O381,N381&gt;=$B$20,Q381&lt;2,Q381&gt;=$B$21)),"A",IF(OR(AND(N381&lt;$B$20,Q381&lt;$B$21),AND(L381=O381,OR(M381&lt;&gt;P381,M381=P381),N381&gt;=$B$21,Q381&gt;=$B$21)),"B",
IF(AND(L381&lt;&gt;O381,N381&gt;=$B$21,Q381&gt;=$B$21),"C",0)))</f>
        <v>A</v>
      </c>
      <c r="S381" s="177">
        <f t="shared" ref="S381:S444" si="70">1-U381+Z381</f>
        <v>1</v>
      </c>
      <c r="T381" s="177">
        <f t="shared" ref="T381:T444" si="71">IF(AND(L381=J381,M381=K381,N381&gt;=$B$20,R381="A"),1,0)</f>
        <v>1</v>
      </c>
      <c r="U381" s="177">
        <f t="shared" ref="U381:U444" si="72">IF(T381=1,0,1)</f>
        <v>0</v>
      </c>
      <c r="V381" s="181" t="str">
        <f t="shared" ref="V381:V444" si="73">L381&amp;" "&amp;M381</f>
        <v>Yersinia enterocolitica</v>
      </c>
      <c r="W381" s="181" t="str">
        <f t="shared" ref="W381:W444" si="74">O381&amp;" "&amp;P381</f>
        <v>Yersinia enterocolitica</v>
      </c>
      <c r="X381" s="177">
        <f t="shared" ref="X381:X444" si="75">IF(AND(V381=$B$1,N381&gt;=$B$20),1,0)</f>
        <v>0</v>
      </c>
      <c r="Y381" s="177">
        <f t="shared" ref="Y381:Y444" si="76">IF(AND(W381=$B$1,Q381&gt;=$B$20),1,0)</f>
        <v>0</v>
      </c>
      <c r="Z381" s="177">
        <f t="shared" ref="Z381:Z444" si="77">IF(AND(V381=$B$1,N381&gt;=$B$20,R381="A"),1,0)</f>
        <v>0</v>
      </c>
      <c r="AA381" s="177">
        <f t="shared" ref="AA381:AA444" si="78">IF(1-(X381+Y381)&gt;0,0,1)</f>
        <v>0</v>
      </c>
    </row>
    <row r="382" spans="4:27" ht="15" customHeight="1" x14ac:dyDescent="0.25">
      <c r="D382" s="179">
        <v>0</v>
      </c>
      <c r="E382" s="172">
        <f t="shared" si="68"/>
        <v>0</v>
      </c>
      <c r="F382" s="28" t="s">
        <v>1124</v>
      </c>
      <c r="G382" s="28" t="s">
        <v>338</v>
      </c>
      <c r="H382" s="28" t="s">
        <v>432</v>
      </c>
      <c r="I382" s="31" t="s">
        <v>1125</v>
      </c>
      <c r="J382" s="28" t="s">
        <v>46</v>
      </c>
      <c r="K382" s="28" t="s">
        <v>990</v>
      </c>
      <c r="L382" s="28" t="s">
        <v>46</v>
      </c>
      <c r="M382" s="28" t="s">
        <v>990</v>
      </c>
      <c r="N382" s="29">
        <v>2.63</v>
      </c>
      <c r="O382" s="28" t="s">
        <v>46</v>
      </c>
      <c r="P382" s="28" t="s">
        <v>990</v>
      </c>
      <c r="Q382" s="29">
        <v>2.5499999999999998</v>
      </c>
      <c r="R382" s="174" t="str">
        <f t="shared" si="69"/>
        <v>A</v>
      </c>
      <c r="S382" s="177">
        <f t="shared" si="70"/>
        <v>1</v>
      </c>
      <c r="T382" s="177">
        <f t="shared" si="71"/>
        <v>1</v>
      </c>
      <c r="U382" s="177">
        <f t="shared" si="72"/>
        <v>0</v>
      </c>
      <c r="V382" s="181" t="str">
        <f t="shared" si="73"/>
        <v>Yersinia enterocolitica</v>
      </c>
      <c r="W382" s="181" t="str">
        <f t="shared" si="74"/>
        <v>Yersinia enterocolitica</v>
      </c>
      <c r="X382" s="177">
        <f t="shared" si="75"/>
        <v>0</v>
      </c>
      <c r="Y382" s="177">
        <f t="shared" si="76"/>
        <v>0</v>
      </c>
      <c r="Z382" s="177">
        <f t="shared" si="77"/>
        <v>0</v>
      </c>
      <c r="AA382" s="177">
        <f t="shared" si="78"/>
        <v>0</v>
      </c>
    </row>
    <row r="383" spans="4:27" ht="15" customHeight="1" x14ac:dyDescent="0.25">
      <c r="D383" s="179">
        <v>0</v>
      </c>
      <c r="E383" s="172">
        <f t="shared" si="68"/>
        <v>0</v>
      </c>
      <c r="F383" s="28" t="s">
        <v>1126</v>
      </c>
      <c r="G383" s="28" t="s">
        <v>338</v>
      </c>
      <c r="H383" s="28" t="s">
        <v>432</v>
      </c>
      <c r="I383" s="31" t="s">
        <v>1127</v>
      </c>
      <c r="J383" s="28" t="s">
        <v>46</v>
      </c>
      <c r="K383" s="28" t="s">
        <v>990</v>
      </c>
      <c r="L383" s="28" t="s">
        <v>46</v>
      </c>
      <c r="M383" s="28" t="s">
        <v>990</v>
      </c>
      <c r="N383" s="29">
        <v>2.65</v>
      </c>
      <c r="O383" s="28" t="s">
        <v>46</v>
      </c>
      <c r="P383" s="28" t="s">
        <v>990</v>
      </c>
      <c r="Q383" s="29">
        <v>2.58</v>
      </c>
      <c r="R383" s="174" t="str">
        <f t="shared" si="69"/>
        <v>A</v>
      </c>
      <c r="S383" s="177">
        <f t="shared" si="70"/>
        <v>1</v>
      </c>
      <c r="T383" s="177">
        <f t="shared" si="71"/>
        <v>1</v>
      </c>
      <c r="U383" s="177">
        <f t="shared" si="72"/>
        <v>0</v>
      </c>
      <c r="V383" s="181" t="str">
        <f t="shared" si="73"/>
        <v>Yersinia enterocolitica</v>
      </c>
      <c r="W383" s="181" t="str">
        <f t="shared" si="74"/>
        <v>Yersinia enterocolitica</v>
      </c>
      <c r="X383" s="177">
        <f t="shared" si="75"/>
        <v>0</v>
      </c>
      <c r="Y383" s="177">
        <f t="shared" si="76"/>
        <v>0</v>
      </c>
      <c r="Z383" s="177">
        <f t="shared" si="77"/>
        <v>0</v>
      </c>
      <c r="AA383" s="177">
        <f t="shared" si="78"/>
        <v>0</v>
      </c>
    </row>
    <row r="384" spans="4:27" ht="15" customHeight="1" x14ac:dyDescent="0.25">
      <c r="D384" s="179">
        <v>0</v>
      </c>
      <c r="E384" s="172">
        <f t="shared" si="68"/>
        <v>0</v>
      </c>
      <c r="F384" s="28" t="s">
        <v>1128</v>
      </c>
      <c r="G384" s="28" t="s">
        <v>333</v>
      </c>
      <c r="H384" s="28" t="s">
        <v>334</v>
      </c>
      <c r="I384" s="31" t="s">
        <v>1129</v>
      </c>
      <c r="J384" s="28" t="s">
        <v>46</v>
      </c>
      <c r="K384" s="28" t="s">
        <v>990</v>
      </c>
      <c r="L384" s="28" t="s">
        <v>46</v>
      </c>
      <c r="M384" s="28" t="s">
        <v>990</v>
      </c>
      <c r="N384" s="29">
        <v>2.46</v>
      </c>
      <c r="O384" s="28" t="s">
        <v>46</v>
      </c>
      <c r="P384" s="28" t="s">
        <v>990</v>
      </c>
      <c r="Q384" s="29">
        <v>2.42</v>
      </c>
      <c r="R384" s="174" t="str">
        <f t="shared" si="69"/>
        <v>A</v>
      </c>
      <c r="S384" s="177">
        <f t="shared" si="70"/>
        <v>1</v>
      </c>
      <c r="T384" s="177">
        <f t="shared" si="71"/>
        <v>1</v>
      </c>
      <c r="U384" s="177">
        <f t="shared" si="72"/>
        <v>0</v>
      </c>
      <c r="V384" s="181" t="str">
        <f t="shared" si="73"/>
        <v>Yersinia enterocolitica</v>
      </c>
      <c r="W384" s="181" t="str">
        <f t="shared" si="74"/>
        <v>Yersinia enterocolitica</v>
      </c>
      <c r="X384" s="177">
        <f t="shared" si="75"/>
        <v>0</v>
      </c>
      <c r="Y384" s="177">
        <f t="shared" si="76"/>
        <v>0</v>
      </c>
      <c r="Z384" s="177">
        <f t="shared" si="77"/>
        <v>0</v>
      </c>
      <c r="AA384" s="177">
        <f t="shared" si="78"/>
        <v>0</v>
      </c>
    </row>
    <row r="385" spans="4:27" ht="15" customHeight="1" x14ac:dyDescent="0.25">
      <c r="D385" s="179">
        <v>0</v>
      </c>
      <c r="E385" s="172">
        <f t="shared" si="68"/>
        <v>0</v>
      </c>
      <c r="F385" s="28" t="s">
        <v>1130</v>
      </c>
      <c r="G385" s="28" t="s">
        <v>338</v>
      </c>
      <c r="H385" s="28" t="s">
        <v>432</v>
      </c>
      <c r="I385" s="31" t="s">
        <v>1131</v>
      </c>
      <c r="J385" s="28" t="s">
        <v>46</v>
      </c>
      <c r="K385" s="28" t="s">
        <v>990</v>
      </c>
      <c r="L385" s="28" t="s">
        <v>46</v>
      </c>
      <c r="M385" s="28" t="s">
        <v>990</v>
      </c>
      <c r="N385" s="29">
        <v>2.73</v>
      </c>
      <c r="O385" s="28" t="s">
        <v>46</v>
      </c>
      <c r="P385" s="28" t="s">
        <v>990</v>
      </c>
      <c r="Q385" s="29">
        <v>2.65</v>
      </c>
      <c r="R385" s="174" t="str">
        <f t="shared" si="69"/>
        <v>A</v>
      </c>
      <c r="S385" s="177">
        <f t="shared" si="70"/>
        <v>1</v>
      </c>
      <c r="T385" s="177">
        <f t="shared" si="71"/>
        <v>1</v>
      </c>
      <c r="U385" s="177">
        <f t="shared" si="72"/>
        <v>0</v>
      </c>
      <c r="V385" s="181" t="str">
        <f t="shared" si="73"/>
        <v>Yersinia enterocolitica</v>
      </c>
      <c r="W385" s="181" t="str">
        <f t="shared" si="74"/>
        <v>Yersinia enterocolitica</v>
      </c>
      <c r="X385" s="177">
        <f t="shared" si="75"/>
        <v>0</v>
      </c>
      <c r="Y385" s="177">
        <f t="shared" si="76"/>
        <v>0</v>
      </c>
      <c r="Z385" s="177">
        <f t="shared" si="77"/>
        <v>0</v>
      </c>
      <c r="AA385" s="177">
        <f t="shared" si="78"/>
        <v>0</v>
      </c>
    </row>
    <row r="386" spans="4:27" ht="15" customHeight="1" x14ac:dyDescent="0.25">
      <c r="D386" s="179">
        <v>0</v>
      </c>
      <c r="E386" s="172">
        <f t="shared" ref="E386:E449" si="79">D386*S386</f>
        <v>0</v>
      </c>
      <c r="F386" s="28" t="s">
        <v>1132</v>
      </c>
      <c r="G386" s="28" t="s">
        <v>333</v>
      </c>
      <c r="H386" s="28" t="s">
        <v>334</v>
      </c>
      <c r="I386" s="31" t="s">
        <v>1129</v>
      </c>
      <c r="J386" s="28" t="s">
        <v>46</v>
      </c>
      <c r="K386" s="28" t="s">
        <v>990</v>
      </c>
      <c r="L386" s="28" t="s">
        <v>46</v>
      </c>
      <c r="M386" s="28" t="s">
        <v>990</v>
      </c>
      <c r="N386" s="29">
        <v>2.31</v>
      </c>
      <c r="O386" s="28" t="s">
        <v>46</v>
      </c>
      <c r="P386" s="28" t="s">
        <v>990</v>
      </c>
      <c r="Q386" s="29">
        <v>2.31</v>
      </c>
      <c r="R386" s="174" t="str">
        <f t="shared" si="69"/>
        <v>A</v>
      </c>
      <c r="S386" s="177">
        <f t="shared" si="70"/>
        <v>1</v>
      </c>
      <c r="T386" s="177">
        <f t="shared" si="71"/>
        <v>1</v>
      </c>
      <c r="U386" s="177">
        <f t="shared" si="72"/>
        <v>0</v>
      </c>
      <c r="V386" s="181" t="str">
        <f t="shared" si="73"/>
        <v>Yersinia enterocolitica</v>
      </c>
      <c r="W386" s="181" t="str">
        <f t="shared" si="74"/>
        <v>Yersinia enterocolitica</v>
      </c>
      <c r="X386" s="177">
        <f t="shared" si="75"/>
        <v>0</v>
      </c>
      <c r="Y386" s="177">
        <f t="shared" si="76"/>
        <v>0</v>
      </c>
      <c r="Z386" s="177">
        <f t="shared" si="77"/>
        <v>0</v>
      </c>
      <c r="AA386" s="177">
        <f t="shared" si="78"/>
        <v>0</v>
      </c>
    </row>
    <row r="387" spans="4:27" ht="15" customHeight="1" x14ac:dyDescent="0.25">
      <c r="D387" s="179">
        <v>0</v>
      </c>
      <c r="E387" s="172">
        <f t="shared" si="79"/>
        <v>0</v>
      </c>
      <c r="F387" s="28">
        <v>181002533</v>
      </c>
      <c r="G387" s="28" t="s">
        <v>333</v>
      </c>
      <c r="H387" s="28" t="s">
        <v>334</v>
      </c>
      <c r="I387" s="31">
        <v>43157</v>
      </c>
      <c r="J387" s="28" t="s">
        <v>46</v>
      </c>
      <c r="K387" s="28" t="s">
        <v>990</v>
      </c>
      <c r="L387" s="28" t="s">
        <v>46</v>
      </c>
      <c r="M387" s="28" t="s">
        <v>990</v>
      </c>
      <c r="N387" s="29">
        <v>2.42</v>
      </c>
      <c r="O387" s="28" t="s">
        <v>46</v>
      </c>
      <c r="P387" s="28" t="s">
        <v>990</v>
      </c>
      <c r="Q387" s="29">
        <v>2.41</v>
      </c>
      <c r="R387" s="174" t="str">
        <f t="shared" si="69"/>
        <v>A</v>
      </c>
      <c r="S387" s="177">
        <f t="shared" si="70"/>
        <v>1</v>
      </c>
      <c r="T387" s="177">
        <f t="shared" si="71"/>
        <v>1</v>
      </c>
      <c r="U387" s="177">
        <f t="shared" si="72"/>
        <v>0</v>
      </c>
      <c r="V387" s="181" t="str">
        <f t="shared" si="73"/>
        <v>Yersinia enterocolitica</v>
      </c>
      <c r="W387" s="181" t="str">
        <f t="shared" si="74"/>
        <v>Yersinia enterocolitica</v>
      </c>
      <c r="X387" s="177">
        <f t="shared" si="75"/>
        <v>0</v>
      </c>
      <c r="Y387" s="177">
        <f t="shared" si="76"/>
        <v>0</v>
      </c>
      <c r="Z387" s="177">
        <f t="shared" si="77"/>
        <v>0</v>
      </c>
      <c r="AA387" s="177">
        <f t="shared" si="78"/>
        <v>0</v>
      </c>
    </row>
    <row r="388" spans="4:27" ht="15" customHeight="1" x14ac:dyDescent="0.25">
      <c r="D388" s="179">
        <v>0</v>
      </c>
      <c r="E388" s="172">
        <f t="shared" si="79"/>
        <v>0</v>
      </c>
      <c r="F388" s="28">
        <v>31075</v>
      </c>
      <c r="G388" s="28" t="s">
        <v>1022</v>
      </c>
      <c r="H388" s="28" t="s">
        <v>383</v>
      </c>
      <c r="I388" s="31" t="s">
        <v>1133</v>
      </c>
      <c r="J388" s="28" t="s">
        <v>46</v>
      </c>
      <c r="K388" s="28" t="s">
        <v>990</v>
      </c>
      <c r="L388" s="28" t="s">
        <v>46</v>
      </c>
      <c r="M388" s="28" t="s">
        <v>990</v>
      </c>
      <c r="N388" s="29">
        <v>2.84</v>
      </c>
      <c r="O388" s="28" t="s">
        <v>46</v>
      </c>
      <c r="P388" s="28" t="s">
        <v>990</v>
      </c>
      <c r="Q388" s="29">
        <v>2.74</v>
      </c>
      <c r="R388" s="174" t="str">
        <f t="shared" si="69"/>
        <v>A</v>
      </c>
      <c r="S388" s="177">
        <f t="shared" si="70"/>
        <v>1</v>
      </c>
      <c r="T388" s="177">
        <f t="shared" si="71"/>
        <v>1</v>
      </c>
      <c r="U388" s="177">
        <f t="shared" si="72"/>
        <v>0</v>
      </c>
      <c r="V388" s="181" t="str">
        <f t="shared" si="73"/>
        <v>Yersinia enterocolitica</v>
      </c>
      <c r="W388" s="181" t="str">
        <f t="shared" si="74"/>
        <v>Yersinia enterocolitica</v>
      </c>
      <c r="X388" s="177">
        <f t="shared" si="75"/>
        <v>0</v>
      </c>
      <c r="Y388" s="177">
        <f t="shared" si="76"/>
        <v>0</v>
      </c>
      <c r="Z388" s="177">
        <f t="shared" si="77"/>
        <v>0</v>
      </c>
      <c r="AA388" s="177">
        <f t="shared" si="78"/>
        <v>0</v>
      </c>
    </row>
    <row r="389" spans="4:27" ht="15" customHeight="1" x14ac:dyDescent="0.25">
      <c r="D389" s="179">
        <v>0</v>
      </c>
      <c r="E389" s="172">
        <f t="shared" si="79"/>
        <v>0</v>
      </c>
      <c r="F389" s="28">
        <v>29961</v>
      </c>
      <c r="G389" s="28" t="s">
        <v>1049</v>
      </c>
      <c r="H389" s="28" t="s">
        <v>383</v>
      </c>
      <c r="I389" s="31" t="s">
        <v>1134</v>
      </c>
      <c r="J389" s="28" t="s">
        <v>46</v>
      </c>
      <c r="K389" s="28" t="s">
        <v>990</v>
      </c>
      <c r="L389" s="28" t="s">
        <v>46</v>
      </c>
      <c r="M389" s="28" t="s">
        <v>990</v>
      </c>
      <c r="N389" s="29">
        <v>2.7</v>
      </c>
      <c r="O389" s="28" t="s">
        <v>46</v>
      </c>
      <c r="P389" s="28" t="s">
        <v>990</v>
      </c>
      <c r="Q389" s="29">
        <v>2.67</v>
      </c>
      <c r="R389" s="174" t="str">
        <f t="shared" si="69"/>
        <v>A</v>
      </c>
      <c r="S389" s="177">
        <f t="shared" si="70"/>
        <v>1</v>
      </c>
      <c r="T389" s="177">
        <f t="shared" si="71"/>
        <v>1</v>
      </c>
      <c r="U389" s="177">
        <f t="shared" si="72"/>
        <v>0</v>
      </c>
      <c r="V389" s="181" t="str">
        <f t="shared" si="73"/>
        <v>Yersinia enterocolitica</v>
      </c>
      <c r="W389" s="181" t="str">
        <f t="shared" si="74"/>
        <v>Yersinia enterocolitica</v>
      </c>
      <c r="X389" s="177">
        <f t="shared" si="75"/>
        <v>0</v>
      </c>
      <c r="Y389" s="177">
        <f t="shared" si="76"/>
        <v>0</v>
      </c>
      <c r="Z389" s="177">
        <f t="shared" si="77"/>
        <v>0</v>
      </c>
      <c r="AA389" s="177">
        <f t="shared" si="78"/>
        <v>0</v>
      </c>
    </row>
    <row r="390" spans="4:27" ht="15" customHeight="1" x14ac:dyDescent="0.25">
      <c r="D390" s="179">
        <v>0</v>
      </c>
      <c r="E390" s="172">
        <f t="shared" si="79"/>
        <v>0</v>
      </c>
      <c r="F390" s="28" t="s">
        <v>1135</v>
      </c>
      <c r="G390" s="28" t="s">
        <v>333</v>
      </c>
      <c r="H390" s="28" t="s">
        <v>334</v>
      </c>
      <c r="I390" s="31">
        <v>43076</v>
      </c>
      <c r="J390" s="28" t="s">
        <v>46</v>
      </c>
      <c r="K390" s="28" t="s">
        <v>990</v>
      </c>
      <c r="L390" s="28" t="s">
        <v>46</v>
      </c>
      <c r="M390" s="28" t="s">
        <v>990</v>
      </c>
      <c r="N390" s="29">
        <v>2.2799999999999998</v>
      </c>
      <c r="O390" s="28" t="s">
        <v>46</v>
      </c>
      <c r="P390" s="28" t="s">
        <v>990</v>
      </c>
      <c r="Q390" s="29">
        <v>2.1800000000000002</v>
      </c>
      <c r="R390" s="174" t="str">
        <f t="shared" si="69"/>
        <v>A</v>
      </c>
      <c r="S390" s="177">
        <f t="shared" si="70"/>
        <v>1</v>
      </c>
      <c r="T390" s="177">
        <f t="shared" si="71"/>
        <v>1</v>
      </c>
      <c r="U390" s="177">
        <f t="shared" si="72"/>
        <v>0</v>
      </c>
      <c r="V390" s="181" t="str">
        <f t="shared" si="73"/>
        <v>Yersinia enterocolitica</v>
      </c>
      <c r="W390" s="181" t="str">
        <f t="shared" si="74"/>
        <v>Yersinia enterocolitica</v>
      </c>
      <c r="X390" s="177">
        <f t="shared" si="75"/>
        <v>0</v>
      </c>
      <c r="Y390" s="177">
        <f t="shared" si="76"/>
        <v>0</v>
      </c>
      <c r="Z390" s="177">
        <f t="shared" si="77"/>
        <v>0</v>
      </c>
      <c r="AA390" s="177">
        <f t="shared" si="78"/>
        <v>0</v>
      </c>
    </row>
    <row r="391" spans="4:27" ht="15" customHeight="1" x14ac:dyDescent="0.25">
      <c r="D391" s="179">
        <v>0</v>
      </c>
      <c r="E391" s="172">
        <f t="shared" si="79"/>
        <v>0</v>
      </c>
      <c r="F391" s="28">
        <v>31080</v>
      </c>
      <c r="G391" s="28" t="s">
        <v>338</v>
      </c>
      <c r="H391" s="28" t="s">
        <v>432</v>
      </c>
      <c r="I391" s="31" t="s">
        <v>1136</v>
      </c>
      <c r="J391" s="28" t="s">
        <v>46</v>
      </c>
      <c r="K391" s="28" t="s">
        <v>990</v>
      </c>
      <c r="L391" s="28" t="s">
        <v>46</v>
      </c>
      <c r="M391" s="28" t="s">
        <v>990</v>
      </c>
      <c r="N391" s="29">
        <v>2.7</v>
      </c>
      <c r="O391" s="28" t="s">
        <v>46</v>
      </c>
      <c r="P391" s="28" t="s">
        <v>990</v>
      </c>
      <c r="Q391" s="29">
        <v>2.64</v>
      </c>
      <c r="R391" s="174" t="str">
        <f t="shared" si="69"/>
        <v>A</v>
      </c>
      <c r="S391" s="177">
        <f t="shared" si="70"/>
        <v>1</v>
      </c>
      <c r="T391" s="177">
        <f t="shared" si="71"/>
        <v>1</v>
      </c>
      <c r="U391" s="177">
        <f t="shared" si="72"/>
        <v>0</v>
      </c>
      <c r="V391" s="181" t="str">
        <f t="shared" si="73"/>
        <v>Yersinia enterocolitica</v>
      </c>
      <c r="W391" s="181" t="str">
        <f t="shared" si="74"/>
        <v>Yersinia enterocolitica</v>
      </c>
      <c r="X391" s="177">
        <f t="shared" si="75"/>
        <v>0</v>
      </c>
      <c r="Y391" s="177">
        <f t="shared" si="76"/>
        <v>0</v>
      </c>
      <c r="Z391" s="177">
        <f t="shared" si="77"/>
        <v>0</v>
      </c>
      <c r="AA391" s="177">
        <f t="shared" si="78"/>
        <v>0</v>
      </c>
    </row>
    <row r="392" spans="4:27" ht="15" customHeight="1" x14ac:dyDescent="0.25">
      <c r="D392" s="179">
        <v>0</v>
      </c>
      <c r="E392" s="172">
        <f t="shared" si="79"/>
        <v>0</v>
      </c>
      <c r="F392" s="28" t="s">
        <v>1137</v>
      </c>
      <c r="G392" s="28" t="s">
        <v>1022</v>
      </c>
      <c r="H392" s="28" t="s">
        <v>383</v>
      </c>
      <c r="I392" s="31" t="s">
        <v>1138</v>
      </c>
      <c r="J392" s="28" t="s">
        <v>46</v>
      </c>
      <c r="K392" s="28" t="s">
        <v>990</v>
      </c>
      <c r="L392" s="28" t="s">
        <v>46</v>
      </c>
      <c r="M392" s="28" t="s">
        <v>990</v>
      </c>
      <c r="N392" s="29">
        <v>2.67</v>
      </c>
      <c r="O392" s="28" t="s">
        <v>46</v>
      </c>
      <c r="P392" s="28" t="s">
        <v>990</v>
      </c>
      <c r="Q392" s="29">
        <v>2.62</v>
      </c>
      <c r="R392" s="174" t="str">
        <f t="shared" si="69"/>
        <v>A</v>
      </c>
      <c r="S392" s="177">
        <f t="shared" si="70"/>
        <v>1</v>
      </c>
      <c r="T392" s="177">
        <f t="shared" si="71"/>
        <v>1</v>
      </c>
      <c r="U392" s="177">
        <f t="shared" si="72"/>
        <v>0</v>
      </c>
      <c r="V392" s="181" t="str">
        <f t="shared" si="73"/>
        <v>Yersinia enterocolitica</v>
      </c>
      <c r="W392" s="181" t="str">
        <f t="shared" si="74"/>
        <v>Yersinia enterocolitica</v>
      </c>
      <c r="X392" s="177">
        <f t="shared" si="75"/>
        <v>0</v>
      </c>
      <c r="Y392" s="177">
        <f t="shared" si="76"/>
        <v>0</v>
      </c>
      <c r="Z392" s="177">
        <f t="shared" si="77"/>
        <v>0</v>
      </c>
      <c r="AA392" s="177">
        <f t="shared" si="78"/>
        <v>0</v>
      </c>
    </row>
    <row r="393" spans="4:27" ht="15" customHeight="1" x14ac:dyDescent="0.25">
      <c r="D393" s="179">
        <v>0</v>
      </c>
      <c r="E393" s="172">
        <f t="shared" si="79"/>
        <v>0</v>
      </c>
      <c r="F393" s="28">
        <v>7211</v>
      </c>
      <c r="G393" s="28" t="s">
        <v>338</v>
      </c>
      <c r="H393" s="28" t="s">
        <v>339</v>
      </c>
      <c r="I393" s="31" t="s">
        <v>1139</v>
      </c>
      <c r="J393" s="28" t="s">
        <v>46</v>
      </c>
      <c r="K393" s="28" t="s">
        <v>1140</v>
      </c>
      <c r="L393" s="28" t="s">
        <v>46</v>
      </c>
      <c r="M393" s="28" t="s">
        <v>1140</v>
      </c>
      <c r="N393" s="29">
        <v>2.35</v>
      </c>
      <c r="O393" s="28" t="s">
        <v>46</v>
      </c>
      <c r="P393" s="28" t="s">
        <v>1140</v>
      </c>
      <c r="Q393" s="29">
        <v>2.31</v>
      </c>
      <c r="R393" s="174" t="str">
        <f t="shared" si="69"/>
        <v>A</v>
      </c>
      <c r="S393" s="177">
        <f t="shared" si="70"/>
        <v>1</v>
      </c>
      <c r="T393" s="177">
        <f t="shared" si="71"/>
        <v>1</v>
      </c>
      <c r="U393" s="177">
        <f t="shared" si="72"/>
        <v>0</v>
      </c>
      <c r="V393" s="181" t="str">
        <f t="shared" si="73"/>
        <v>Yersinia frederiksenii</v>
      </c>
      <c r="W393" s="181" t="str">
        <f t="shared" si="74"/>
        <v>Yersinia frederiksenii</v>
      </c>
      <c r="X393" s="177">
        <f t="shared" si="75"/>
        <v>0</v>
      </c>
      <c r="Y393" s="177">
        <f t="shared" si="76"/>
        <v>0</v>
      </c>
      <c r="Z393" s="177">
        <f t="shared" si="77"/>
        <v>0</v>
      </c>
      <c r="AA393" s="177">
        <f t="shared" si="78"/>
        <v>0</v>
      </c>
    </row>
    <row r="394" spans="4:27" ht="15" customHeight="1" x14ac:dyDescent="0.25">
      <c r="D394" s="179">
        <v>0</v>
      </c>
      <c r="E394" s="172">
        <f t="shared" si="79"/>
        <v>0</v>
      </c>
      <c r="F394" s="28" t="s">
        <v>1141</v>
      </c>
      <c r="G394" s="28" t="s">
        <v>354</v>
      </c>
      <c r="H394" s="28" t="s">
        <v>334</v>
      </c>
      <c r="I394" s="31">
        <v>43068</v>
      </c>
      <c r="J394" s="28" t="s">
        <v>46</v>
      </c>
      <c r="K394" s="28" t="s">
        <v>990</v>
      </c>
      <c r="L394" s="28" t="s">
        <v>46</v>
      </c>
      <c r="M394" s="28" t="s">
        <v>990</v>
      </c>
      <c r="N394" s="29">
        <v>2.2599999999999998</v>
      </c>
      <c r="O394" s="28" t="s">
        <v>46</v>
      </c>
      <c r="P394" s="28" t="s">
        <v>990</v>
      </c>
      <c r="Q394" s="29">
        <v>2.2400000000000002</v>
      </c>
      <c r="R394" s="174" t="str">
        <f t="shared" si="69"/>
        <v>A</v>
      </c>
      <c r="S394" s="177">
        <f t="shared" si="70"/>
        <v>1</v>
      </c>
      <c r="T394" s="177">
        <f t="shared" si="71"/>
        <v>1</v>
      </c>
      <c r="U394" s="177">
        <f t="shared" si="72"/>
        <v>0</v>
      </c>
      <c r="V394" s="181" t="str">
        <f t="shared" si="73"/>
        <v>Yersinia enterocolitica</v>
      </c>
      <c r="W394" s="181" t="str">
        <f t="shared" si="74"/>
        <v>Yersinia enterocolitica</v>
      </c>
      <c r="X394" s="177">
        <f t="shared" si="75"/>
        <v>0</v>
      </c>
      <c r="Y394" s="177">
        <f t="shared" si="76"/>
        <v>0</v>
      </c>
      <c r="Z394" s="177">
        <f t="shared" si="77"/>
        <v>0</v>
      </c>
      <c r="AA394" s="177">
        <f t="shared" si="78"/>
        <v>0</v>
      </c>
    </row>
    <row r="395" spans="4:27" ht="15" customHeight="1" x14ac:dyDescent="0.25">
      <c r="D395" s="179">
        <v>0</v>
      </c>
      <c r="E395" s="172">
        <f t="shared" si="79"/>
        <v>0</v>
      </c>
      <c r="F395" s="28">
        <v>29835</v>
      </c>
      <c r="G395" s="28" t="s">
        <v>1022</v>
      </c>
      <c r="H395" s="28" t="s">
        <v>383</v>
      </c>
      <c r="I395" s="31" t="s">
        <v>1142</v>
      </c>
      <c r="J395" s="28" t="s">
        <v>46</v>
      </c>
      <c r="K395" s="28" t="s">
        <v>990</v>
      </c>
      <c r="L395" s="28" t="s">
        <v>46</v>
      </c>
      <c r="M395" s="28" t="s">
        <v>990</v>
      </c>
      <c r="N395" s="29">
        <v>2.74</v>
      </c>
      <c r="O395" s="28" t="s">
        <v>46</v>
      </c>
      <c r="P395" s="28" t="s">
        <v>990</v>
      </c>
      <c r="Q395" s="29">
        <v>2.68</v>
      </c>
      <c r="R395" s="174" t="str">
        <f t="shared" si="69"/>
        <v>A</v>
      </c>
      <c r="S395" s="177">
        <f t="shared" si="70"/>
        <v>1</v>
      </c>
      <c r="T395" s="177">
        <f t="shared" si="71"/>
        <v>1</v>
      </c>
      <c r="U395" s="177">
        <f t="shared" si="72"/>
        <v>0</v>
      </c>
      <c r="V395" s="181" t="str">
        <f t="shared" si="73"/>
        <v>Yersinia enterocolitica</v>
      </c>
      <c r="W395" s="181" t="str">
        <f t="shared" si="74"/>
        <v>Yersinia enterocolitica</v>
      </c>
      <c r="X395" s="177">
        <f t="shared" si="75"/>
        <v>0</v>
      </c>
      <c r="Y395" s="177">
        <f t="shared" si="76"/>
        <v>0</v>
      </c>
      <c r="Z395" s="177">
        <f t="shared" si="77"/>
        <v>0</v>
      </c>
      <c r="AA395" s="177">
        <f t="shared" si="78"/>
        <v>0</v>
      </c>
    </row>
    <row r="396" spans="4:27" ht="15" customHeight="1" x14ac:dyDescent="0.25">
      <c r="D396" s="179">
        <v>0</v>
      </c>
      <c r="E396" s="172">
        <f t="shared" si="79"/>
        <v>0</v>
      </c>
      <c r="F396" s="28" t="s">
        <v>1143</v>
      </c>
      <c r="G396" s="28" t="s">
        <v>333</v>
      </c>
      <c r="H396" s="28" t="s">
        <v>334</v>
      </c>
      <c r="I396" s="31">
        <v>42482</v>
      </c>
      <c r="J396" s="28" t="s">
        <v>46</v>
      </c>
      <c r="K396" s="28" t="s">
        <v>990</v>
      </c>
      <c r="L396" s="28" t="s">
        <v>46</v>
      </c>
      <c r="M396" s="28" t="s">
        <v>990</v>
      </c>
      <c r="N396" s="29">
        <v>2.3199999999999998</v>
      </c>
      <c r="O396" s="28" t="s">
        <v>46</v>
      </c>
      <c r="P396" s="28" t="s">
        <v>990</v>
      </c>
      <c r="Q396" s="29">
        <v>2.31</v>
      </c>
      <c r="R396" s="174" t="str">
        <f t="shared" si="69"/>
        <v>A</v>
      </c>
      <c r="S396" s="177">
        <f t="shared" si="70"/>
        <v>1</v>
      </c>
      <c r="T396" s="177">
        <f t="shared" si="71"/>
        <v>1</v>
      </c>
      <c r="U396" s="177">
        <f t="shared" si="72"/>
        <v>0</v>
      </c>
      <c r="V396" s="181" t="str">
        <f t="shared" si="73"/>
        <v>Yersinia enterocolitica</v>
      </c>
      <c r="W396" s="181" t="str">
        <f t="shared" si="74"/>
        <v>Yersinia enterocolitica</v>
      </c>
      <c r="X396" s="177">
        <f t="shared" si="75"/>
        <v>0</v>
      </c>
      <c r="Y396" s="177">
        <f t="shared" si="76"/>
        <v>0</v>
      </c>
      <c r="Z396" s="177">
        <f t="shared" si="77"/>
        <v>0</v>
      </c>
      <c r="AA396" s="177">
        <f t="shared" si="78"/>
        <v>0</v>
      </c>
    </row>
    <row r="397" spans="4:27" ht="15" customHeight="1" x14ac:dyDescent="0.25">
      <c r="D397" s="179">
        <v>0</v>
      </c>
      <c r="E397" s="172">
        <f t="shared" si="79"/>
        <v>0</v>
      </c>
      <c r="F397" s="28" t="s">
        <v>1144</v>
      </c>
      <c r="G397" s="28" t="s">
        <v>333</v>
      </c>
      <c r="H397" s="28" t="s">
        <v>334</v>
      </c>
      <c r="I397" s="31">
        <v>42689</v>
      </c>
      <c r="J397" s="28" t="s">
        <v>46</v>
      </c>
      <c r="K397" s="28" t="s">
        <v>990</v>
      </c>
      <c r="L397" s="28" t="s">
        <v>46</v>
      </c>
      <c r="M397" s="28" t="s">
        <v>990</v>
      </c>
      <c r="N397" s="29">
        <v>2.42</v>
      </c>
      <c r="O397" s="28" t="s">
        <v>46</v>
      </c>
      <c r="P397" s="28" t="s">
        <v>990</v>
      </c>
      <c r="Q397" s="29">
        <v>2.39</v>
      </c>
      <c r="R397" s="174" t="str">
        <f t="shared" si="69"/>
        <v>A</v>
      </c>
      <c r="S397" s="177">
        <f t="shared" si="70"/>
        <v>1</v>
      </c>
      <c r="T397" s="177">
        <f t="shared" si="71"/>
        <v>1</v>
      </c>
      <c r="U397" s="177">
        <f t="shared" si="72"/>
        <v>0</v>
      </c>
      <c r="V397" s="181" t="str">
        <f t="shared" si="73"/>
        <v>Yersinia enterocolitica</v>
      </c>
      <c r="W397" s="181" t="str">
        <f t="shared" si="74"/>
        <v>Yersinia enterocolitica</v>
      </c>
      <c r="X397" s="177">
        <f t="shared" si="75"/>
        <v>0</v>
      </c>
      <c r="Y397" s="177">
        <f t="shared" si="76"/>
        <v>0</v>
      </c>
      <c r="Z397" s="177">
        <f t="shared" si="77"/>
        <v>0</v>
      </c>
      <c r="AA397" s="177">
        <f t="shared" si="78"/>
        <v>0</v>
      </c>
    </row>
    <row r="398" spans="4:27" ht="15" customHeight="1" x14ac:dyDescent="0.25">
      <c r="D398" s="179">
        <v>0</v>
      </c>
      <c r="E398" s="172">
        <f t="shared" si="79"/>
        <v>0</v>
      </c>
      <c r="F398" s="28" t="s">
        <v>1059</v>
      </c>
      <c r="G398" s="28" t="s">
        <v>354</v>
      </c>
      <c r="H398" s="28" t="s">
        <v>334</v>
      </c>
      <c r="I398" s="31">
        <v>43068</v>
      </c>
      <c r="J398" s="28" t="s">
        <v>46</v>
      </c>
      <c r="K398" s="28" t="s">
        <v>990</v>
      </c>
      <c r="L398" s="28" t="s">
        <v>46</v>
      </c>
      <c r="M398" s="28" t="s">
        <v>990</v>
      </c>
      <c r="N398" s="29">
        <v>2.38</v>
      </c>
      <c r="O398" s="28" t="s">
        <v>46</v>
      </c>
      <c r="P398" s="28" t="s">
        <v>990</v>
      </c>
      <c r="Q398" s="29">
        <v>2.36</v>
      </c>
      <c r="R398" s="174" t="str">
        <f t="shared" si="69"/>
        <v>A</v>
      </c>
      <c r="S398" s="177">
        <f t="shared" si="70"/>
        <v>1</v>
      </c>
      <c r="T398" s="177">
        <f t="shared" si="71"/>
        <v>1</v>
      </c>
      <c r="U398" s="177">
        <f t="shared" si="72"/>
        <v>0</v>
      </c>
      <c r="V398" s="181" t="str">
        <f t="shared" si="73"/>
        <v>Yersinia enterocolitica</v>
      </c>
      <c r="W398" s="181" t="str">
        <f t="shared" si="74"/>
        <v>Yersinia enterocolitica</v>
      </c>
      <c r="X398" s="177">
        <f t="shared" si="75"/>
        <v>0</v>
      </c>
      <c r="Y398" s="177">
        <f t="shared" si="76"/>
        <v>0</v>
      </c>
      <c r="Z398" s="177">
        <f t="shared" si="77"/>
        <v>0</v>
      </c>
      <c r="AA398" s="177">
        <f t="shared" si="78"/>
        <v>0</v>
      </c>
    </row>
    <row r="399" spans="4:27" ht="15" customHeight="1" x14ac:dyDescent="0.25">
      <c r="D399" s="179">
        <v>0</v>
      </c>
      <c r="E399" s="172">
        <f t="shared" si="79"/>
        <v>0</v>
      </c>
      <c r="F399" s="28">
        <v>171006078</v>
      </c>
      <c r="G399" s="28" t="s">
        <v>333</v>
      </c>
      <c r="H399" s="28" t="s">
        <v>334</v>
      </c>
      <c r="I399" s="31">
        <v>42952</v>
      </c>
      <c r="J399" s="28" t="s">
        <v>46</v>
      </c>
      <c r="K399" s="28" t="s">
        <v>990</v>
      </c>
      <c r="L399" s="28" t="s">
        <v>46</v>
      </c>
      <c r="M399" s="28" t="s">
        <v>990</v>
      </c>
      <c r="N399" s="29">
        <v>2.39</v>
      </c>
      <c r="O399" s="28" t="s">
        <v>46</v>
      </c>
      <c r="P399" s="28" t="s">
        <v>990</v>
      </c>
      <c r="Q399" s="29">
        <v>2.35</v>
      </c>
      <c r="R399" s="174" t="str">
        <f t="shared" si="69"/>
        <v>A</v>
      </c>
      <c r="S399" s="177">
        <f t="shared" si="70"/>
        <v>1</v>
      </c>
      <c r="T399" s="177">
        <f t="shared" si="71"/>
        <v>1</v>
      </c>
      <c r="U399" s="177">
        <f t="shared" si="72"/>
        <v>0</v>
      </c>
      <c r="V399" s="181" t="str">
        <f t="shared" si="73"/>
        <v>Yersinia enterocolitica</v>
      </c>
      <c r="W399" s="181" t="str">
        <f t="shared" si="74"/>
        <v>Yersinia enterocolitica</v>
      </c>
      <c r="X399" s="177">
        <f t="shared" si="75"/>
        <v>0</v>
      </c>
      <c r="Y399" s="177">
        <f t="shared" si="76"/>
        <v>0</v>
      </c>
      <c r="Z399" s="177">
        <f t="shared" si="77"/>
        <v>0</v>
      </c>
      <c r="AA399" s="177">
        <f t="shared" si="78"/>
        <v>0</v>
      </c>
    </row>
    <row r="400" spans="4:27" ht="15" customHeight="1" x14ac:dyDescent="0.25">
      <c r="D400" s="179">
        <v>0</v>
      </c>
      <c r="E400" s="172">
        <f t="shared" si="79"/>
        <v>0</v>
      </c>
      <c r="F400" s="28">
        <v>171006404</v>
      </c>
      <c r="G400" s="28" t="s">
        <v>333</v>
      </c>
      <c r="H400" s="28" t="s">
        <v>334</v>
      </c>
      <c r="I400" s="31">
        <v>43044</v>
      </c>
      <c r="J400" s="28" t="s">
        <v>46</v>
      </c>
      <c r="K400" s="28" t="s">
        <v>990</v>
      </c>
      <c r="L400" s="28" t="s">
        <v>46</v>
      </c>
      <c r="M400" s="28" t="s">
        <v>990</v>
      </c>
      <c r="N400" s="29">
        <v>2.27</v>
      </c>
      <c r="O400" s="28" t="s">
        <v>46</v>
      </c>
      <c r="P400" s="28" t="s">
        <v>990</v>
      </c>
      <c r="Q400" s="29">
        <v>2.19</v>
      </c>
      <c r="R400" s="174" t="str">
        <f t="shared" si="69"/>
        <v>A</v>
      </c>
      <c r="S400" s="177">
        <f t="shared" si="70"/>
        <v>1</v>
      </c>
      <c r="T400" s="177">
        <f t="shared" si="71"/>
        <v>1</v>
      </c>
      <c r="U400" s="177">
        <f t="shared" si="72"/>
        <v>0</v>
      </c>
      <c r="V400" s="181" t="str">
        <f t="shared" si="73"/>
        <v>Yersinia enterocolitica</v>
      </c>
      <c r="W400" s="181" t="str">
        <f t="shared" si="74"/>
        <v>Yersinia enterocolitica</v>
      </c>
      <c r="X400" s="177">
        <f t="shared" si="75"/>
        <v>0</v>
      </c>
      <c r="Y400" s="177">
        <f t="shared" si="76"/>
        <v>0</v>
      </c>
      <c r="Z400" s="177">
        <f t="shared" si="77"/>
        <v>0</v>
      </c>
      <c r="AA400" s="177">
        <f t="shared" si="78"/>
        <v>0</v>
      </c>
    </row>
    <row r="401" spans="4:27" ht="15" customHeight="1" x14ac:dyDescent="0.25">
      <c r="D401" s="179">
        <v>0</v>
      </c>
      <c r="E401" s="172">
        <f t="shared" si="79"/>
        <v>0</v>
      </c>
      <c r="F401" s="28" t="s">
        <v>1145</v>
      </c>
      <c r="G401" s="28" t="s">
        <v>333</v>
      </c>
      <c r="H401" s="28" t="s">
        <v>334</v>
      </c>
      <c r="I401" s="31">
        <v>43076</v>
      </c>
      <c r="J401" s="28" t="s">
        <v>46</v>
      </c>
      <c r="K401" s="28" t="s">
        <v>990</v>
      </c>
      <c r="L401" s="28" t="s">
        <v>46</v>
      </c>
      <c r="M401" s="28" t="s">
        <v>990</v>
      </c>
      <c r="N401" s="29">
        <v>2.2999999999999998</v>
      </c>
      <c r="O401" s="28" t="s">
        <v>46</v>
      </c>
      <c r="P401" s="28" t="s">
        <v>990</v>
      </c>
      <c r="Q401" s="29">
        <v>2.16</v>
      </c>
      <c r="R401" s="174" t="str">
        <f t="shared" si="69"/>
        <v>A</v>
      </c>
      <c r="S401" s="177">
        <f t="shared" si="70"/>
        <v>1</v>
      </c>
      <c r="T401" s="177">
        <f t="shared" si="71"/>
        <v>1</v>
      </c>
      <c r="U401" s="177">
        <f t="shared" si="72"/>
        <v>0</v>
      </c>
      <c r="V401" s="181" t="str">
        <f t="shared" si="73"/>
        <v>Yersinia enterocolitica</v>
      </c>
      <c r="W401" s="181" t="str">
        <f t="shared" si="74"/>
        <v>Yersinia enterocolitica</v>
      </c>
      <c r="X401" s="177">
        <f t="shared" si="75"/>
        <v>0</v>
      </c>
      <c r="Y401" s="177">
        <f t="shared" si="76"/>
        <v>0</v>
      </c>
      <c r="Z401" s="177">
        <f t="shared" si="77"/>
        <v>0</v>
      </c>
      <c r="AA401" s="177">
        <f t="shared" si="78"/>
        <v>0</v>
      </c>
    </row>
    <row r="402" spans="4:27" ht="15" customHeight="1" x14ac:dyDescent="0.25">
      <c r="D402" s="179">
        <v>0</v>
      </c>
      <c r="E402" s="172">
        <f t="shared" si="79"/>
        <v>0</v>
      </c>
      <c r="F402" s="28" t="s">
        <v>1146</v>
      </c>
      <c r="G402" s="28" t="s">
        <v>338</v>
      </c>
      <c r="H402" s="28" t="s">
        <v>432</v>
      </c>
      <c r="I402" s="31" t="s">
        <v>1147</v>
      </c>
      <c r="J402" s="28" t="s">
        <v>46</v>
      </c>
      <c r="K402" s="28" t="s">
        <v>990</v>
      </c>
      <c r="L402" s="28" t="s">
        <v>46</v>
      </c>
      <c r="M402" s="28" t="s">
        <v>990</v>
      </c>
      <c r="N402" s="29">
        <v>2.5499999999999998</v>
      </c>
      <c r="O402" s="28" t="s">
        <v>46</v>
      </c>
      <c r="P402" s="28" t="s">
        <v>990</v>
      </c>
      <c r="Q402" s="29">
        <v>2.5</v>
      </c>
      <c r="R402" s="174" t="str">
        <f t="shared" si="69"/>
        <v>A</v>
      </c>
      <c r="S402" s="177">
        <f t="shared" si="70"/>
        <v>1</v>
      </c>
      <c r="T402" s="177">
        <f t="shared" si="71"/>
        <v>1</v>
      </c>
      <c r="U402" s="177">
        <f t="shared" si="72"/>
        <v>0</v>
      </c>
      <c r="V402" s="181" t="str">
        <f t="shared" si="73"/>
        <v>Yersinia enterocolitica</v>
      </c>
      <c r="W402" s="181" t="str">
        <f t="shared" si="74"/>
        <v>Yersinia enterocolitica</v>
      </c>
      <c r="X402" s="177">
        <f t="shared" si="75"/>
        <v>0</v>
      </c>
      <c r="Y402" s="177">
        <f t="shared" si="76"/>
        <v>0</v>
      </c>
      <c r="Z402" s="177">
        <f t="shared" si="77"/>
        <v>0</v>
      </c>
      <c r="AA402" s="177">
        <f t="shared" si="78"/>
        <v>0</v>
      </c>
    </row>
    <row r="403" spans="4:27" ht="15" customHeight="1" x14ac:dyDescent="0.25">
      <c r="D403" s="179">
        <v>0</v>
      </c>
      <c r="E403" s="172">
        <f t="shared" si="79"/>
        <v>0</v>
      </c>
      <c r="F403" s="28">
        <v>21</v>
      </c>
      <c r="G403" s="28" t="s">
        <v>338</v>
      </c>
      <c r="H403" s="28" t="s">
        <v>339</v>
      </c>
      <c r="I403" s="31" t="s">
        <v>1148</v>
      </c>
      <c r="J403" s="28" t="s">
        <v>46</v>
      </c>
      <c r="K403" s="28" t="s">
        <v>1140</v>
      </c>
      <c r="L403" s="28" t="s">
        <v>46</v>
      </c>
      <c r="M403" s="28" t="s">
        <v>1140</v>
      </c>
      <c r="N403" s="29">
        <v>2.41</v>
      </c>
      <c r="O403" s="28" t="s">
        <v>46</v>
      </c>
      <c r="P403" s="28" t="s">
        <v>1140</v>
      </c>
      <c r="Q403" s="29">
        <v>2.36</v>
      </c>
      <c r="R403" s="174" t="str">
        <f t="shared" si="69"/>
        <v>A</v>
      </c>
      <c r="S403" s="177">
        <f t="shared" si="70"/>
        <v>1</v>
      </c>
      <c r="T403" s="177">
        <f t="shared" si="71"/>
        <v>1</v>
      </c>
      <c r="U403" s="177">
        <f t="shared" si="72"/>
        <v>0</v>
      </c>
      <c r="V403" s="181" t="str">
        <f t="shared" si="73"/>
        <v>Yersinia frederiksenii</v>
      </c>
      <c r="W403" s="181" t="str">
        <f t="shared" si="74"/>
        <v>Yersinia frederiksenii</v>
      </c>
      <c r="X403" s="177">
        <f t="shared" si="75"/>
        <v>0</v>
      </c>
      <c r="Y403" s="177">
        <f t="shared" si="76"/>
        <v>0</v>
      </c>
      <c r="Z403" s="177">
        <f t="shared" si="77"/>
        <v>0</v>
      </c>
      <c r="AA403" s="177">
        <f t="shared" si="78"/>
        <v>0</v>
      </c>
    </row>
    <row r="404" spans="4:27" ht="15" customHeight="1" x14ac:dyDescent="0.25">
      <c r="D404" s="179">
        <v>0</v>
      </c>
      <c r="E404" s="172">
        <f t="shared" si="79"/>
        <v>0</v>
      </c>
      <c r="F404" s="28" t="s">
        <v>1141</v>
      </c>
      <c r="G404" s="28" t="s">
        <v>354</v>
      </c>
      <c r="H404" s="28" t="s">
        <v>334</v>
      </c>
      <c r="I404" s="31">
        <v>43068</v>
      </c>
      <c r="J404" s="28" t="s">
        <v>46</v>
      </c>
      <c r="K404" s="28" t="s">
        <v>990</v>
      </c>
      <c r="L404" s="28" t="s">
        <v>46</v>
      </c>
      <c r="M404" s="28" t="s">
        <v>990</v>
      </c>
      <c r="N404" s="29">
        <v>2.63</v>
      </c>
      <c r="O404" s="28" t="s">
        <v>46</v>
      </c>
      <c r="P404" s="28" t="s">
        <v>990</v>
      </c>
      <c r="Q404" s="29">
        <v>2.5499999999999998</v>
      </c>
      <c r="R404" s="174" t="str">
        <f t="shared" si="69"/>
        <v>A</v>
      </c>
      <c r="S404" s="177">
        <f t="shared" si="70"/>
        <v>1</v>
      </c>
      <c r="T404" s="177">
        <f t="shared" si="71"/>
        <v>1</v>
      </c>
      <c r="U404" s="177">
        <f t="shared" si="72"/>
        <v>0</v>
      </c>
      <c r="V404" s="181" t="str">
        <f t="shared" si="73"/>
        <v>Yersinia enterocolitica</v>
      </c>
      <c r="W404" s="181" t="str">
        <f t="shared" si="74"/>
        <v>Yersinia enterocolitica</v>
      </c>
      <c r="X404" s="177">
        <f t="shared" si="75"/>
        <v>0</v>
      </c>
      <c r="Y404" s="177">
        <f t="shared" si="76"/>
        <v>0</v>
      </c>
      <c r="Z404" s="177">
        <f t="shared" si="77"/>
        <v>0</v>
      </c>
      <c r="AA404" s="177">
        <f t="shared" si="78"/>
        <v>0</v>
      </c>
    </row>
    <row r="405" spans="4:27" ht="15" customHeight="1" x14ac:dyDescent="0.25">
      <c r="D405" s="179">
        <v>0</v>
      </c>
      <c r="E405" s="172">
        <f t="shared" si="79"/>
        <v>0</v>
      </c>
      <c r="F405" s="28" t="s">
        <v>1149</v>
      </c>
      <c r="G405" s="28" t="s">
        <v>382</v>
      </c>
      <c r="H405" s="28" t="s">
        <v>383</v>
      </c>
      <c r="I405" s="31" t="s">
        <v>1150</v>
      </c>
      <c r="J405" s="28" t="s">
        <v>46</v>
      </c>
      <c r="K405" s="28" t="s">
        <v>1151</v>
      </c>
      <c r="L405" s="28" t="s">
        <v>46</v>
      </c>
      <c r="M405" s="28" t="s">
        <v>1207</v>
      </c>
      <c r="N405" s="29">
        <v>2.06</v>
      </c>
      <c r="O405" s="28" t="s">
        <v>46</v>
      </c>
      <c r="P405" s="28" t="s">
        <v>1207</v>
      </c>
      <c r="Q405" s="29">
        <v>2.06</v>
      </c>
      <c r="R405" s="174" t="str">
        <f t="shared" si="69"/>
        <v>A</v>
      </c>
      <c r="S405" s="177">
        <f t="shared" si="70"/>
        <v>0</v>
      </c>
      <c r="T405" s="177">
        <f t="shared" si="71"/>
        <v>0</v>
      </c>
      <c r="U405" s="177">
        <f t="shared" si="72"/>
        <v>1</v>
      </c>
      <c r="V405" s="181" t="str">
        <f t="shared" si="73"/>
        <v>Yersinia ruckeri</v>
      </c>
      <c r="W405" s="181" t="str">
        <f t="shared" si="74"/>
        <v>Yersinia ruckeri</v>
      </c>
      <c r="X405" s="177">
        <f t="shared" si="75"/>
        <v>0</v>
      </c>
      <c r="Y405" s="177">
        <f t="shared" si="76"/>
        <v>0</v>
      </c>
      <c r="Z405" s="177">
        <f t="shared" si="77"/>
        <v>0</v>
      </c>
      <c r="AA405" s="177">
        <f t="shared" si="78"/>
        <v>0</v>
      </c>
    </row>
    <row r="406" spans="4:27" ht="15" customHeight="1" x14ac:dyDescent="0.25">
      <c r="D406" s="179">
        <v>0</v>
      </c>
      <c r="E406" s="172">
        <f t="shared" si="79"/>
        <v>0</v>
      </c>
      <c r="F406" s="28" t="s">
        <v>1153</v>
      </c>
      <c r="G406" s="28" t="s">
        <v>382</v>
      </c>
      <c r="H406" s="28" t="s">
        <v>383</v>
      </c>
      <c r="I406" s="31" t="s">
        <v>1154</v>
      </c>
      <c r="J406" s="28" t="s">
        <v>46</v>
      </c>
      <c r="K406" s="28" t="s">
        <v>1155</v>
      </c>
      <c r="L406" s="28" t="s">
        <v>46</v>
      </c>
      <c r="M406" s="28" t="s">
        <v>1155</v>
      </c>
      <c r="N406" s="29">
        <v>2.83</v>
      </c>
      <c r="O406" s="28" t="s">
        <v>46</v>
      </c>
      <c r="P406" s="28" t="s">
        <v>1155</v>
      </c>
      <c r="Q406" s="29">
        <v>2.38</v>
      </c>
      <c r="R406" s="174" t="str">
        <f t="shared" si="69"/>
        <v>A</v>
      </c>
      <c r="S406" s="177">
        <f t="shared" si="70"/>
        <v>1</v>
      </c>
      <c r="T406" s="177">
        <f t="shared" si="71"/>
        <v>1</v>
      </c>
      <c r="U406" s="177">
        <f t="shared" si="72"/>
        <v>0</v>
      </c>
      <c r="V406" s="181" t="str">
        <f t="shared" si="73"/>
        <v>Yersinia kristensenii</v>
      </c>
      <c r="W406" s="181" t="str">
        <f t="shared" si="74"/>
        <v>Yersinia kristensenii</v>
      </c>
      <c r="X406" s="177">
        <f t="shared" si="75"/>
        <v>0</v>
      </c>
      <c r="Y406" s="177">
        <f t="shared" si="76"/>
        <v>0</v>
      </c>
      <c r="Z406" s="177">
        <f t="shared" si="77"/>
        <v>0</v>
      </c>
      <c r="AA406" s="177">
        <f t="shared" si="78"/>
        <v>0</v>
      </c>
    </row>
    <row r="407" spans="4:27" ht="15" customHeight="1" x14ac:dyDescent="0.25">
      <c r="D407" s="179">
        <v>0</v>
      </c>
      <c r="E407" s="172">
        <f t="shared" si="79"/>
        <v>0</v>
      </c>
      <c r="F407" s="28" t="s">
        <v>1156</v>
      </c>
      <c r="G407" s="28" t="s">
        <v>382</v>
      </c>
      <c r="H407" s="28" t="s">
        <v>334</v>
      </c>
      <c r="I407" s="31" t="s">
        <v>1157</v>
      </c>
      <c r="J407" s="28" t="s">
        <v>46</v>
      </c>
      <c r="K407" s="28" t="s">
        <v>1158</v>
      </c>
      <c r="L407" s="28" t="s">
        <v>46</v>
      </c>
      <c r="M407" s="28" t="s">
        <v>1158</v>
      </c>
      <c r="N407" s="29">
        <v>2.31</v>
      </c>
      <c r="O407" s="28" t="s">
        <v>46</v>
      </c>
      <c r="P407" s="28" t="s">
        <v>1158</v>
      </c>
      <c r="Q407" s="29">
        <v>2.14</v>
      </c>
      <c r="R407" s="174" t="str">
        <f t="shared" si="69"/>
        <v>A</v>
      </c>
      <c r="S407" s="177">
        <f t="shared" si="70"/>
        <v>1</v>
      </c>
      <c r="T407" s="177">
        <f t="shared" si="71"/>
        <v>1</v>
      </c>
      <c r="U407" s="177">
        <f t="shared" si="72"/>
        <v>0</v>
      </c>
      <c r="V407" s="181" t="str">
        <f t="shared" si="73"/>
        <v>Yersinia mollaretii</v>
      </c>
      <c r="W407" s="181" t="str">
        <f t="shared" si="74"/>
        <v>Yersinia mollaretii</v>
      </c>
      <c r="X407" s="177">
        <f t="shared" si="75"/>
        <v>0</v>
      </c>
      <c r="Y407" s="177">
        <f t="shared" si="76"/>
        <v>0</v>
      </c>
      <c r="Z407" s="177">
        <f t="shared" si="77"/>
        <v>0</v>
      </c>
      <c r="AA407" s="177">
        <f t="shared" si="78"/>
        <v>0</v>
      </c>
    </row>
    <row r="408" spans="4:27" ht="15" customHeight="1" x14ac:dyDescent="0.25">
      <c r="D408" s="179">
        <v>1</v>
      </c>
      <c r="E408" s="172">
        <f t="shared" si="79"/>
        <v>1</v>
      </c>
      <c r="F408" s="28" t="s">
        <v>1159</v>
      </c>
      <c r="G408" s="28" t="s">
        <v>333</v>
      </c>
      <c r="H408" s="28" t="s">
        <v>334</v>
      </c>
      <c r="I408" s="31">
        <v>41290</v>
      </c>
      <c r="J408" s="28" t="s">
        <v>46</v>
      </c>
      <c r="K408" s="28" t="s">
        <v>1158</v>
      </c>
      <c r="L408" s="28" t="s">
        <v>46</v>
      </c>
      <c r="M408" s="28" t="s">
        <v>1158</v>
      </c>
      <c r="N408" s="29">
        <v>2.42</v>
      </c>
      <c r="O408" s="28" t="s">
        <v>46</v>
      </c>
      <c r="P408" s="28" t="s">
        <v>1158</v>
      </c>
      <c r="Q408" s="29">
        <v>2.4</v>
      </c>
      <c r="R408" s="174" t="str">
        <f t="shared" si="69"/>
        <v>A</v>
      </c>
      <c r="S408" s="177">
        <f t="shared" si="70"/>
        <v>1</v>
      </c>
      <c r="T408" s="177">
        <f t="shared" si="71"/>
        <v>1</v>
      </c>
      <c r="U408" s="177">
        <f t="shared" si="72"/>
        <v>0</v>
      </c>
      <c r="V408" s="181" t="str">
        <f t="shared" si="73"/>
        <v>Yersinia mollaretii</v>
      </c>
      <c r="W408" s="181" t="str">
        <f t="shared" si="74"/>
        <v>Yersinia mollaretii</v>
      </c>
      <c r="X408" s="177">
        <f t="shared" si="75"/>
        <v>0</v>
      </c>
      <c r="Y408" s="177">
        <f t="shared" si="76"/>
        <v>0</v>
      </c>
      <c r="Z408" s="177">
        <f t="shared" si="77"/>
        <v>0</v>
      </c>
      <c r="AA408" s="177">
        <f t="shared" si="78"/>
        <v>0</v>
      </c>
    </row>
    <row r="409" spans="4:27" ht="15" customHeight="1" x14ac:dyDescent="0.25">
      <c r="D409" s="179">
        <v>0</v>
      </c>
      <c r="E409" s="172">
        <f t="shared" si="79"/>
        <v>0</v>
      </c>
      <c r="F409" s="28" t="s">
        <v>1160</v>
      </c>
      <c r="G409" s="28" t="s">
        <v>796</v>
      </c>
      <c r="H409" s="28" t="s">
        <v>1161</v>
      </c>
      <c r="I409" s="31" t="s">
        <v>1162</v>
      </c>
      <c r="J409" s="28" t="s">
        <v>46</v>
      </c>
      <c r="K409" s="28" t="s">
        <v>1140</v>
      </c>
      <c r="L409" s="28" t="s">
        <v>46</v>
      </c>
      <c r="M409" s="28" t="s">
        <v>1140</v>
      </c>
      <c r="N409" s="29">
        <v>2.2999999999999998</v>
      </c>
      <c r="O409" s="28" t="s">
        <v>46</v>
      </c>
      <c r="P409" s="28" t="s">
        <v>1140</v>
      </c>
      <c r="Q409" s="29">
        <v>2.09</v>
      </c>
      <c r="R409" s="174" t="str">
        <f t="shared" si="69"/>
        <v>A</v>
      </c>
      <c r="S409" s="177">
        <f t="shared" si="70"/>
        <v>1</v>
      </c>
      <c r="T409" s="177">
        <f t="shared" si="71"/>
        <v>1</v>
      </c>
      <c r="U409" s="177">
        <f t="shared" si="72"/>
        <v>0</v>
      </c>
      <c r="V409" s="181" t="str">
        <f t="shared" si="73"/>
        <v>Yersinia frederiksenii</v>
      </c>
      <c r="W409" s="181" t="str">
        <f t="shared" si="74"/>
        <v>Yersinia frederiksenii</v>
      </c>
      <c r="X409" s="177">
        <f t="shared" si="75"/>
        <v>0</v>
      </c>
      <c r="Y409" s="177">
        <f t="shared" si="76"/>
        <v>0</v>
      </c>
      <c r="Z409" s="177">
        <f t="shared" si="77"/>
        <v>0</v>
      </c>
      <c r="AA409" s="177">
        <f t="shared" si="78"/>
        <v>0</v>
      </c>
    </row>
    <row r="410" spans="4:27" ht="15" customHeight="1" x14ac:dyDescent="0.25">
      <c r="D410" s="179">
        <v>1</v>
      </c>
      <c r="E410" s="172">
        <f t="shared" si="79"/>
        <v>1</v>
      </c>
      <c r="F410" s="28" t="s">
        <v>1163</v>
      </c>
      <c r="G410" s="28" t="s">
        <v>1164</v>
      </c>
      <c r="H410" s="28" t="s">
        <v>334</v>
      </c>
      <c r="I410" s="31">
        <v>41248</v>
      </c>
      <c r="J410" s="28" t="s">
        <v>46</v>
      </c>
      <c r="K410" s="28" t="s">
        <v>1155</v>
      </c>
      <c r="L410" s="28" t="s">
        <v>46</v>
      </c>
      <c r="M410" s="28" t="s">
        <v>1155</v>
      </c>
      <c r="N410" s="29">
        <v>2.48</v>
      </c>
      <c r="O410" s="28" t="s">
        <v>46</v>
      </c>
      <c r="P410" s="28" t="s">
        <v>1155</v>
      </c>
      <c r="Q410" s="29">
        <v>2.4700000000000002</v>
      </c>
      <c r="R410" s="174" t="str">
        <f t="shared" si="69"/>
        <v>A</v>
      </c>
      <c r="S410" s="177">
        <f t="shared" si="70"/>
        <v>1</v>
      </c>
      <c r="T410" s="177">
        <f t="shared" si="71"/>
        <v>1</v>
      </c>
      <c r="U410" s="177">
        <f t="shared" si="72"/>
        <v>0</v>
      </c>
      <c r="V410" s="181" t="str">
        <f t="shared" si="73"/>
        <v>Yersinia kristensenii</v>
      </c>
      <c r="W410" s="181" t="str">
        <f t="shared" si="74"/>
        <v>Yersinia kristensenii</v>
      </c>
      <c r="X410" s="177">
        <f t="shared" si="75"/>
        <v>0</v>
      </c>
      <c r="Y410" s="177">
        <f t="shared" si="76"/>
        <v>0</v>
      </c>
      <c r="Z410" s="177">
        <f t="shared" si="77"/>
        <v>0</v>
      </c>
      <c r="AA410" s="177">
        <f t="shared" si="78"/>
        <v>0</v>
      </c>
    </row>
    <row r="411" spans="4:27" ht="15" customHeight="1" x14ac:dyDescent="0.25">
      <c r="D411" s="179">
        <v>0</v>
      </c>
      <c r="E411" s="172">
        <f t="shared" si="79"/>
        <v>0</v>
      </c>
      <c r="F411" s="28" t="s">
        <v>1165</v>
      </c>
      <c r="G411" s="28" t="s">
        <v>333</v>
      </c>
      <c r="H411" s="28" t="s">
        <v>334</v>
      </c>
      <c r="I411" s="31">
        <v>42487</v>
      </c>
      <c r="J411" s="28" t="s">
        <v>46</v>
      </c>
      <c r="K411" s="28" t="s">
        <v>1155</v>
      </c>
      <c r="L411" s="28" t="s">
        <v>46</v>
      </c>
      <c r="M411" s="28" t="s">
        <v>1155</v>
      </c>
      <c r="N411" s="29">
        <v>2.6</v>
      </c>
      <c r="O411" s="28" t="s">
        <v>46</v>
      </c>
      <c r="P411" s="28" t="s">
        <v>1155</v>
      </c>
      <c r="Q411" s="29">
        <v>2.54</v>
      </c>
      <c r="R411" s="174" t="str">
        <f t="shared" si="69"/>
        <v>A</v>
      </c>
      <c r="S411" s="177">
        <f t="shared" si="70"/>
        <v>1</v>
      </c>
      <c r="T411" s="177">
        <f t="shared" si="71"/>
        <v>1</v>
      </c>
      <c r="U411" s="177">
        <f t="shared" si="72"/>
        <v>0</v>
      </c>
      <c r="V411" s="181" t="str">
        <f t="shared" si="73"/>
        <v>Yersinia kristensenii</v>
      </c>
      <c r="W411" s="181" t="str">
        <f t="shared" si="74"/>
        <v>Yersinia kristensenii</v>
      </c>
      <c r="X411" s="177">
        <f t="shared" si="75"/>
        <v>0</v>
      </c>
      <c r="Y411" s="177">
        <f t="shared" si="76"/>
        <v>0</v>
      </c>
      <c r="Z411" s="177">
        <f t="shared" si="77"/>
        <v>0</v>
      </c>
      <c r="AA411" s="177">
        <f t="shared" si="78"/>
        <v>0</v>
      </c>
    </row>
    <row r="412" spans="4:27" ht="15" customHeight="1" x14ac:dyDescent="0.25">
      <c r="D412" s="179">
        <v>1</v>
      </c>
      <c r="E412" s="172">
        <f t="shared" si="79"/>
        <v>0</v>
      </c>
      <c r="F412" s="28" t="s">
        <v>1166</v>
      </c>
      <c r="G412" s="28" t="s">
        <v>646</v>
      </c>
      <c r="H412" s="28" t="s">
        <v>334</v>
      </c>
      <c r="I412" s="31">
        <v>41352</v>
      </c>
      <c r="J412" s="28" t="s">
        <v>46</v>
      </c>
      <c r="K412" s="28" t="s">
        <v>1167</v>
      </c>
      <c r="L412" s="28" t="s">
        <v>46</v>
      </c>
      <c r="M412" s="28" t="s">
        <v>1167</v>
      </c>
      <c r="N412" s="29">
        <v>1.74</v>
      </c>
      <c r="O412" s="28" t="s">
        <v>46</v>
      </c>
      <c r="P412" s="28" t="s">
        <v>271</v>
      </c>
      <c r="Q412" s="29">
        <v>1.63</v>
      </c>
      <c r="R412" s="174" t="str">
        <f t="shared" si="69"/>
        <v>B</v>
      </c>
      <c r="S412" s="177">
        <f t="shared" si="70"/>
        <v>0</v>
      </c>
      <c r="T412" s="177">
        <f t="shared" si="71"/>
        <v>0</v>
      </c>
      <c r="U412" s="177">
        <f t="shared" si="72"/>
        <v>1</v>
      </c>
      <c r="V412" s="181" t="str">
        <f t="shared" si="73"/>
        <v>Yersinia massiliensis</v>
      </c>
      <c r="W412" s="181" t="str">
        <f t="shared" si="74"/>
        <v>Yersinia pseudotuberculosis</v>
      </c>
      <c r="X412" s="177">
        <f t="shared" si="75"/>
        <v>0</v>
      </c>
      <c r="Y412" s="177">
        <f t="shared" si="76"/>
        <v>0</v>
      </c>
      <c r="Z412" s="177">
        <f t="shared" si="77"/>
        <v>0</v>
      </c>
      <c r="AA412" s="177">
        <f t="shared" si="78"/>
        <v>0</v>
      </c>
    </row>
    <row r="413" spans="4:27" ht="15" customHeight="1" x14ac:dyDescent="0.25">
      <c r="D413" s="179">
        <v>0</v>
      </c>
      <c r="E413" s="172">
        <f t="shared" si="79"/>
        <v>0</v>
      </c>
      <c r="F413" s="28" t="s">
        <v>1168</v>
      </c>
      <c r="G413" s="28" t="s">
        <v>333</v>
      </c>
      <c r="H413" s="28" t="s">
        <v>334</v>
      </c>
      <c r="I413" s="31" t="s">
        <v>1169</v>
      </c>
      <c r="J413" s="28" t="s">
        <v>46</v>
      </c>
      <c r="K413" s="28" t="s">
        <v>1170</v>
      </c>
      <c r="L413" s="28" t="s">
        <v>46</v>
      </c>
      <c r="M413" s="28" t="s">
        <v>1170</v>
      </c>
      <c r="N413" s="29">
        <v>2.39</v>
      </c>
      <c r="O413" s="28" t="s">
        <v>46</v>
      </c>
      <c r="P413" s="28" t="s">
        <v>1170</v>
      </c>
      <c r="Q413" s="29">
        <v>2.33</v>
      </c>
      <c r="R413" s="174" t="str">
        <f t="shared" si="69"/>
        <v>A</v>
      </c>
      <c r="S413" s="177">
        <f t="shared" si="70"/>
        <v>1</v>
      </c>
      <c r="T413" s="177">
        <f t="shared" si="71"/>
        <v>1</v>
      </c>
      <c r="U413" s="177">
        <f t="shared" si="72"/>
        <v>0</v>
      </c>
      <c r="V413" s="181" t="str">
        <f t="shared" si="73"/>
        <v>Yersinia intermedia</v>
      </c>
      <c r="W413" s="181" t="str">
        <f t="shared" si="74"/>
        <v>Yersinia intermedia</v>
      </c>
      <c r="X413" s="177">
        <f t="shared" si="75"/>
        <v>0</v>
      </c>
      <c r="Y413" s="177">
        <f t="shared" si="76"/>
        <v>0</v>
      </c>
      <c r="Z413" s="177">
        <f t="shared" si="77"/>
        <v>0</v>
      </c>
      <c r="AA413" s="177">
        <f t="shared" si="78"/>
        <v>0</v>
      </c>
    </row>
    <row r="414" spans="4:27" ht="15" customHeight="1" x14ac:dyDescent="0.25">
      <c r="D414" s="179">
        <v>1</v>
      </c>
      <c r="E414" s="172">
        <f t="shared" si="79"/>
        <v>1</v>
      </c>
      <c r="F414" s="28" t="s">
        <v>1171</v>
      </c>
      <c r="G414" s="28" t="s">
        <v>333</v>
      </c>
      <c r="H414" s="28" t="s">
        <v>334</v>
      </c>
      <c r="I414" s="31">
        <v>41283</v>
      </c>
      <c r="J414" s="28" t="s">
        <v>46</v>
      </c>
      <c r="K414" s="28" t="s">
        <v>1170</v>
      </c>
      <c r="L414" s="28" t="s">
        <v>46</v>
      </c>
      <c r="M414" s="28" t="s">
        <v>1170</v>
      </c>
      <c r="N414" s="29">
        <v>2.41</v>
      </c>
      <c r="O414" s="28" t="s">
        <v>46</v>
      </c>
      <c r="P414" s="28" t="s">
        <v>1170</v>
      </c>
      <c r="Q414" s="29">
        <v>2.38</v>
      </c>
      <c r="R414" s="174" t="str">
        <f t="shared" si="69"/>
        <v>A</v>
      </c>
      <c r="S414" s="177">
        <f t="shared" si="70"/>
        <v>1</v>
      </c>
      <c r="T414" s="177">
        <f t="shared" si="71"/>
        <v>1</v>
      </c>
      <c r="U414" s="177">
        <f t="shared" si="72"/>
        <v>0</v>
      </c>
      <c r="V414" s="181" t="str">
        <f t="shared" si="73"/>
        <v>Yersinia intermedia</v>
      </c>
      <c r="W414" s="181" t="str">
        <f t="shared" si="74"/>
        <v>Yersinia intermedia</v>
      </c>
      <c r="X414" s="177">
        <f t="shared" si="75"/>
        <v>0</v>
      </c>
      <c r="Y414" s="177">
        <f t="shared" si="76"/>
        <v>0</v>
      </c>
      <c r="Z414" s="177">
        <f t="shared" si="77"/>
        <v>0</v>
      </c>
      <c r="AA414" s="177">
        <f t="shared" si="78"/>
        <v>0</v>
      </c>
    </row>
    <row r="415" spans="4:27" ht="15" customHeight="1" x14ac:dyDescent="0.25">
      <c r="D415" s="179">
        <v>1</v>
      </c>
      <c r="E415" s="172">
        <f t="shared" si="79"/>
        <v>1</v>
      </c>
      <c r="F415" s="28" t="s">
        <v>77</v>
      </c>
      <c r="G415" s="28" t="s">
        <v>541</v>
      </c>
      <c r="H415" s="28" t="s">
        <v>334</v>
      </c>
      <c r="I415" s="31">
        <v>41248</v>
      </c>
      <c r="J415" s="28" t="s">
        <v>46</v>
      </c>
      <c r="K415" s="28" t="s">
        <v>1170</v>
      </c>
      <c r="L415" s="28" t="s">
        <v>46</v>
      </c>
      <c r="M415" s="28" t="s">
        <v>1170</v>
      </c>
      <c r="N415" s="29">
        <v>2.46</v>
      </c>
      <c r="O415" s="28" t="s">
        <v>46</v>
      </c>
      <c r="P415" s="28" t="s">
        <v>1170</v>
      </c>
      <c r="Q415" s="29">
        <v>2.35</v>
      </c>
      <c r="R415" s="174" t="str">
        <f t="shared" si="69"/>
        <v>A</v>
      </c>
      <c r="S415" s="177">
        <f t="shared" si="70"/>
        <v>1</v>
      </c>
      <c r="T415" s="177">
        <f t="shared" si="71"/>
        <v>1</v>
      </c>
      <c r="U415" s="177">
        <f t="shared" si="72"/>
        <v>0</v>
      </c>
      <c r="V415" s="181" t="str">
        <f t="shared" si="73"/>
        <v>Yersinia intermedia</v>
      </c>
      <c r="W415" s="181" t="str">
        <f t="shared" si="74"/>
        <v>Yersinia intermedia</v>
      </c>
      <c r="X415" s="177">
        <f t="shared" si="75"/>
        <v>0</v>
      </c>
      <c r="Y415" s="177">
        <f t="shared" si="76"/>
        <v>0</v>
      </c>
      <c r="Z415" s="177">
        <f t="shared" si="77"/>
        <v>0</v>
      </c>
      <c r="AA415" s="177">
        <f t="shared" si="78"/>
        <v>0</v>
      </c>
    </row>
    <row r="416" spans="4:27" ht="15" customHeight="1" x14ac:dyDescent="0.25">
      <c r="D416" s="179">
        <v>0</v>
      </c>
      <c r="E416" s="172">
        <f t="shared" si="79"/>
        <v>0</v>
      </c>
      <c r="F416" s="28">
        <v>28</v>
      </c>
      <c r="G416" s="28" t="s">
        <v>1172</v>
      </c>
      <c r="H416" s="28" t="s">
        <v>339</v>
      </c>
      <c r="I416" s="31" t="s">
        <v>1173</v>
      </c>
      <c r="J416" s="28" t="s">
        <v>46</v>
      </c>
      <c r="K416" s="28" t="s">
        <v>1170</v>
      </c>
      <c r="L416" s="28" t="s">
        <v>46</v>
      </c>
      <c r="M416" s="28" t="s">
        <v>1170</v>
      </c>
      <c r="N416" s="29">
        <v>2.19</v>
      </c>
      <c r="O416" s="28" t="s">
        <v>46</v>
      </c>
      <c r="P416" s="28" t="s">
        <v>1170</v>
      </c>
      <c r="Q416" s="29">
        <v>2.1800000000000002</v>
      </c>
      <c r="R416" s="174" t="str">
        <f t="shared" si="69"/>
        <v>A</v>
      </c>
      <c r="S416" s="177">
        <f t="shared" si="70"/>
        <v>1</v>
      </c>
      <c r="T416" s="177">
        <f t="shared" si="71"/>
        <v>1</v>
      </c>
      <c r="U416" s="177">
        <f t="shared" si="72"/>
        <v>0</v>
      </c>
      <c r="V416" s="181" t="str">
        <f t="shared" si="73"/>
        <v>Yersinia intermedia</v>
      </c>
      <c r="W416" s="181" t="str">
        <f t="shared" si="74"/>
        <v>Yersinia intermedia</v>
      </c>
      <c r="X416" s="177">
        <f t="shared" si="75"/>
        <v>0</v>
      </c>
      <c r="Y416" s="177">
        <f t="shared" si="76"/>
        <v>0</v>
      </c>
      <c r="Z416" s="177">
        <f t="shared" si="77"/>
        <v>0</v>
      </c>
      <c r="AA416" s="177">
        <f t="shared" si="78"/>
        <v>0</v>
      </c>
    </row>
    <row r="417" spans="4:27" ht="15" customHeight="1" x14ac:dyDescent="0.25">
      <c r="D417" s="179">
        <v>1</v>
      </c>
      <c r="E417" s="172">
        <f t="shared" si="79"/>
        <v>1</v>
      </c>
      <c r="F417" s="28" t="s">
        <v>1174</v>
      </c>
      <c r="G417" s="28" t="s">
        <v>993</v>
      </c>
      <c r="H417" s="28" t="s">
        <v>334</v>
      </c>
      <c r="I417" s="31">
        <v>41290</v>
      </c>
      <c r="J417" s="28" t="s">
        <v>46</v>
      </c>
      <c r="K417" s="28" t="s">
        <v>1170</v>
      </c>
      <c r="L417" s="28" t="s">
        <v>46</v>
      </c>
      <c r="M417" s="28" t="s">
        <v>1170</v>
      </c>
      <c r="N417" s="29">
        <v>2.3199999999999998</v>
      </c>
      <c r="O417" s="28" t="s">
        <v>46</v>
      </c>
      <c r="P417" s="28" t="s">
        <v>1170</v>
      </c>
      <c r="Q417" s="29">
        <v>2.21</v>
      </c>
      <c r="R417" s="174" t="str">
        <f t="shared" si="69"/>
        <v>A</v>
      </c>
      <c r="S417" s="177">
        <f t="shared" si="70"/>
        <v>1</v>
      </c>
      <c r="T417" s="177">
        <f t="shared" si="71"/>
        <v>1</v>
      </c>
      <c r="U417" s="177">
        <f t="shared" si="72"/>
        <v>0</v>
      </c>
      <c r="V417" s="181" t="str">
        <f t="shared" si="73"/>
        <v>Yersinia intermedia</v>
      </c>
      <c r="W417" s="181" t="str">
        <f t="shared" si="74"/>
        <v>Yersinia intermedia</v>
      </c>
      <c r="X417" s="177">
        <f t="shared" si="75"/>
        <v>0</v>
      </c>
      <c r="Y417" s="177">
        <f t="shared" si="76"/>
        <v>0</v>
      </c>
      <c r="Z417" s="177">
        <f t="shared" si="77"/>
        <v>0</v>
      </c>
      <c r="AA417" s="177">
        <f t="shared" si="78"/>
        <v>0</v>
      </c>
    </row>
    <row r="418" spans="4:27" ht="15" customHeight="1" x14ac:dyDescent="0.25">
      <c r="D418" s="179">
        <v>0</v>
      </c>
      <c r="E418" s="172">
        <f t="shared" si="79"/>
        <v>0</v>
      </c>
      <c r="F418" s="28" t="s">
        <v>1175</v>
      </c>
      <c r="G418" s="28" t="s">
        <v>382</v>
      </c>
      <c r="H418" s="28" t="s">
        <v>383</v>
      </c>
      <c r="I418" s="31" t="s">
        <v>1176</v>
      </c>
      <c r="J418" s="28" t="s">
        <v>46</v>
      </c>
      <c r="K418" s="28" t="s">
        <v>1177</v>
      </c>
      <c r="L418" s="28" t="s">
        <v>46</v>
      </c>
      <c r="M418" s="28" t="s">
        <v>1170</v>
      </c>
      <c r="N418" s="29">
        <v>1.66</v>
      </c>
      <c r="O418" s="28" t="s">
        <v>46</v>
      </c>
      <c r="P418" s="28" t="s">
        <v>990</v>
      </c>
      <c r="Q418" s="29">
        <v>1.62</v>
      </c>
      <c r="R418" s="174" t="str">
        <f t="shared" si="69"/>
        <v>B</v>
      </c>
      <c r="S418" s="177">
        <f t="shared" si="70"/>
        <v>0</v>
      </c>
      <c r="T418" s="177">
        <f t="shared" si="71"/>
        <v>0</v>
      </c>
      <c r="U418" s="177">
        <f t="shared" si="72"/>
        <v>1</v>
      </c>
      <c r="V418" s="181" t="str">
        <f t="shared" si="73"/>
        <v>Yersinia intermedia</v>
      </c>
      <c r="W418" s="181" t="str">
        <f t="shared" si="74"/>
        <v>Yersinia enterocolitica</v>
      </c>
      <c r="X418" s="177">
        <f t="shared" si="75"/>
        <v>0</v>
      </c>
      <c r="Y418" s="177">
        <f t="shared" si="76"/>
        <v>0</v>
      </c>
      <c r="Z418" s="177">
        <f t="shared" si="77"/>
        <v>0</v>
      </c>
      <c r="AA418" s="177">
        <f t="shared" si="78"/>
        <v>0</v>
      </c>
    </row>
    <row r="419" spans="4:27" ht="15" customHeight="1" x14ac:dyDescent="0.25">
      <c r="D419" s="179">
        <v>1</v>
      </c>
      <c r="E419" s="172">
        <f t="shared" si="79"/>
        <v>1</v>
      </c>
      <c r="F419" s="28" t="s">
        <v>1178</v>
      </c>
      <c r="G419" s="28" t="s">
        <v>338</v>
      </c>
      <c r="H419" s="28" t="s">
        <v>334</v>
      </c>
      <c r="I419" s="31">
        <v>41304</v>
      </c>
      <c r="J419" s="28" t="s">
        <v>46</v>
      </c>
      <c r="K419" s="28" t="s">
        <v>1140</v>
      </c>
      <c r="L419" s="28" t="s">
        <v>46</v>
      </c>
      <c r="M419" s="28" t="s">
        <v>1140</v>
      </c>
      <c r="N419" s="29">
        <v>2.57</v>
      </c>
      <c r="O419" s="28" t="s">
        <v>46</v>
      </c>
      <c r="P419" s="28" t="s">
        <v>1140</v>
      </c>
      <c r="Q419" s="29">
        <v>2.31</v>
      </c>
      <c r="R419" s="174" t="str">
        <f t="shared" si="69"/>
        <v>A</v>
      </c>
      <c r="S419" s="177">
        <f t="shared" si="70"/>
        <v>1</v>
      </c>
      <c r="T419" s="177">
        <f t="shared" si="71"/>
        <v>1</v>
      </c>
      <c r="U419" s="177">
        <f t="shared" si="72"/>
        <v>0</v>
      </c>
      <c r="V419" s="181" t="str">
        <f t="shared" si="73"/>
        <v>Yersinia frederiksenii</v>
      </c>
      <c r="W419" s="181" t="str">
        <f t="shared" si="74"/>
        <v>Yersinia frederiksenii</v>
      </c>
      <c r="X419" s="177">
        <f t="shared" si="75"/>
        <v>0</v>
      </c>
      <c r="Y419" s="177">
        <f t="shared" si="76"/>
        <v>0</v>
      </c>
      <c r="Z419" s="177">
        <f t="shared" si="77"/>
        <v>0</v>
      </c>
      <c r="AA419" s="177">
        <f t="shared" si="78"/>
        <v>0</v>
      </c>
    </row>
    <row r="420" spans="4:27" ht="15" customHeight="1" x14ac:dyDescent="0.25">
      <c r="D420" s="179">
        <v>1</v>
      </c>
      <c r="E420" s="172">
        <f t="shared" si="79"/>
        <v>1</v>
      </c>
      <c r="F420" s="28" t="s">
        <v>1179</v>
      </c>
      <c r="G420" s="28" t="s">
        <v>1180</v>
      </c>
      <c r="H420" s="28" t="s">
        <v>334</v>
      </c>
      <c r="I420" s="31">
        <v>41304</v>
      </c>
      <c r="J420" s="28" t="s">
        <v>46</v>
      </c>
      <c r="K420" s="28" t="s">
        <v>1170</v>
      </c>
      <c r="L420" s="28" t="s">
        <v>46</v>
      </c>
      <c r="M420" s="28" t="s">
        <v>1170</v>
      </c>
      <c r="N420" s="29">
        <v>2.5099999999999998</v>
      </c>
      <c r="O420" s="28" t="s">
        <v>46</v>
      </c>
      <c r="P420" s="28" t="s">
        <v>1170</v>
      </c>
      <c r="Q420" s="29">
        <v>2.4500000000000002</v>
      </c>
      <c r="R420" s="174" t="str">
        <f t="shared" si="69"/>
        <v>A</v>
      </c>
      <c r="S420" s="177">
        <f t="shared" si="70"/>
        <v>1</v>
      </c>
      <c r="T420" s="177">
        <f t="shared" si="71"/>
        <v>1</v>
      </c>
      <c r="U420" s="177">
        <f t="shared" si="72"/>
        <v>0</v>
      </c>
      <c r="V420" s="181" t="str">
        <f t="shared" si="73"/>
        <v>Yersinia intermedia</v>
      </c>
      <c r="W420" s="181" t="str">
        <f t="shared" si="74"/>
        <v>Yersinia intermedia</v>
      </c>
      <c r="X420" s="177">
        <f t="shared" si="75"/>
        <v>0</v>
      </c>
      <c r="Y420" s="177">
        <f t="shared" si="76"/>
        <v>0</v>
      </c>
      <c r="Z420" s="177">
        <f t="shared" si="77"/>
        <v>0</v>
      </c>
      <c r="AA420" s="177">
        <f t="shared" si="78"/>
        <v>0</v>
      </c>
    </row>
    <row r="421" spans="4:27" ht="15" customHeight="1" x14ac:dyDescent="0.25">
      <c r="D421" s="179">
        <v>1</v>
      </c>
      <c r="E421" s="172">
        <f t="shared" si="79"/>
        <v>1</v>
      </c>
      <c r="F421" s="28" t="s">
        <v>1181</v>
      </c>
      <c r="G421" s="28" t="s">
        <v>333</v>
      </c>
      <c r="H421" s="28" t="s">
        <v>334</v>
      </c>
      <c r="I421" s="31">
        <v>41283</v>
      </c>
      <c r="J421" s="28" t="s">
        <v>46</v>
      </c>
      <c r="K421" s="28" t="s">
        <v>1170</v>
      </c>
      <c r="L421" s="28" t="s">
        <v>46</v>
      </c>
      <c r="M421" s="28" t="s">
        <v>1170</v>
      </c>
      <c r="N421" s="29">
        <v>2.5</v>
      </c>
      <c r="O421" s="28" t="s">
        <v>46</v>
      </c>
      <c r="P421" s="28" t="s">
        <v>1170</v>
      </c>
      <c r="Q421" s="29">
        <v>2.4</v>
      </c>
      <c r="R421" s="174" t="str">
        <f t="shared" si="69"/>
        <v>A</v>
      </c>
      <c r="S421" s="177">
        <f t="shared" si="70"/>
        <v>1</v>
      </c>
      <c r="T421" s="177">
        <f t="shared" si="71"/>
        <v>1</v>
      </c>
      <c r="U421" s="177">
        <f t="shared" si="72"/>
        <v>0</v>
      </c>
      <c r="V421" s="181" t="str">
        <f t="shared" si="73"/>
        <v>Yersinia intermedia</v>
      </c>
      <c r="W421" s="181" t="str">
        <f t="shared" si="74"/>
        <v>Yersinia intermedia</v>
      </c>
      <c r="X421" s="177">
        <f t="shared" si="75"/>
        <v>0</v>
      </c>
      <c r="Y421" s="177">
        <f t="shared" si="76"/>
        <v>0</v>
      </c>
      <c r="Z421" s="177">
        <f t="shared" si="77"/>
        <v>0</v>
      </c>
      <c r="AA421" s="177">
        <f t="shared" si="78"/>
        <v>0</v>
      </c>
    </row>
    <row r="422" spans="4:27" ht="15" customHeight="1" x14ac:dyDescent="0.25">
      <c r="D422" s="179">
        <v>0</v>
      </c>
      <c r="E422" s="172">
        <f t="shared" si="79"/>
        <v>0</v>
      </c>
      <c r="F422" s="28">
        <v>2885</v>
      </c>
      <c r="G422" s="28" t="s">
        <v>1172</v>
      </c>
      <c r="H422" s="28" t="s">
        <v>339</v>
      </c>
      <c r="I422" s="31" t="s">
        <v>1182</v>
      </c>
      <c r="J422" s="28" t="s">
        <v>46</v>
      </c>
      <c r="K422" s="28" t="s">
        <v>1170</v>
      </c>
      <c r="L422" s="28" t="s">
        <v>46</v>
      </c>
      <c r="M422" s="28" t="s">
        <v>1170</v>
      </c>
      <c r="N422" s="29">
        <v>2.42</v>
      </c>
      <c r="O422" s="28" t="s">
        <v>46</v>
      </c>
      <c r="P422" s="28" t="s">
        <v>1170</v>
      </c>
      <c r="Q422" s="29">
        <v>2.29</v>
      </c>
      <c r="R422" s="174" t="str">
        <f t="shared" si="69"/>
        <v>A</v>
      </c>
      <c r="S422" s="177">
        <f t="shared" si="70"/>
        <v>1</v>
      </c>
      <c r="T422" s="177">
        <f t="shared" si="71"/>
        <v>1</v>
      </c>
      <c r="U422" s="177">
        <f t="shared" si="72"/>
        <v>0</v>
      </c>
      <c r="V422" s="181" t="str">
        <f t="shared" si="73"/>
        <v>Yersinia intermedia</v>
      </c>
      <c r="W422" s="181" t="str">
        <f t="shared" si="74"/>
        <v>Yersinia intermedia</v>
      </c>
      <c r="X422" s="177">
        <f t="shared" si="75"/>
        <v>0</v>
      </c>
      <c r="Y422" s="177">
        <f t="shared" si="76"/>
        <v>0</v>
      </c>
      <c r="Z422" s="177">
        <f t="shared" si="77"/>
        <v>0</v>
      </c>
      <c r="AA422" s="177">
        <f t="shared" si="78"/>
        <v>0</v>
      </c>
    </row>
    <row r="423" spans="4:27" ht="15" customHeight="1" x14ac:dyDescent="0.25">
      <c r="D423" s="179">
        <v>0</v>
      </c>
      <c r="E423" s="172">
        <f t="shared" si="79"/>
        <v>0</v>
      </c>
      <c r="F423" s="28">
        <v>16</v>
      </c>
      <c r="G423" s="28" t="s">
        <v>443</v>
      </c>
      <c r="H423" s="28" t="s">
        <v>348</v>
      </c>
      <c r="I423" s="31" t="s">
        <v>1183</v>
      </c>
      <c r="J423" s="28" t="s">
        <v>46</v>
      </c>
      <c r="K423" s="28" t="s">
        <v>1170</v>
      </c>
      <c r="L423" s="28" t="s">
        <v>46</v>
      </c>
      <c r="M423" s="28" t="s">
        <v>1170</v>
      </c>
      <c r="N423" s="29">
        <v>2.4500000000000002</v>
      </c>
      <c r="O423" s="28" t="s">
        <v>46</v>
      </c>
      <c r="P423" s="28" t="s">
        <v>1170</v>
      </c>
      <c r="Q423" s="29">
        <v>2.44</v>
      </c>
      <c r="R423" s="174" t="str">
        <f t="shared" si="69"/>
        <v>A</v>
      </c>
      <c r="S423" s="177">
        <f t="shared" si="70"/>
        <v>1</v>
      </c>
      <c r="T423" s="177">
        <f t="shared" si="71"/>
        <v>1</v>
      </c>
      <c r="U423" s="177">
        <f t="shared" si="72"/>
        <v>0</v>
      </c>
      <c r="V423" s="181" t="str">
        <f t="shared" si="73"/>
        <v>Yersinia intermedia</v>
      </c>
      <c r="W423" s="181" t="str">
        <f t="shared" si="74"/>
        <v>Yersinia intermedia</v>
      </c>
      <c r="X423" s="177">
        <f t="shared" si="75"/>
        <v>0</v>
      </c>
      <c r="Y423" s="177">
        <f t="shared" si="76"/>
        <v>0</v>
      </c>
      <c r="Z423" s="177">
        <f t="shared" si="77"/>
        <v>0</v>
      </c>
      <c r="AA423" s="177">
        <f t="shared" si="78"/>
        <v>0</v>
      </c>
    </row>
    <row r="424" spans="4:27" ht="15" customHeight="1" x14ac:dyDescent="0.25">
      <c r="D424" s="179">
        <v>1</v>
      </c>
      <c r="E424" s="172">
        <f t="shared" si="79"/>
        <v>1</v>
      </c>
      <c r="F424" s="28" t="s">
        <v>1184</v>
      </c>
      <c r="G424" s="28" t="s">
        <v>333</v>
      </c>
      <c r="H424" s="28" t="s">
        <v>334</v>
      </c>
      <c r="I424" s="31">
        <v>41324</v>
      </c>
      <c r="J424" s="28" t="s">
        <v>46</v>
      </c>
      <c r="K424" s="28" t="s">
        <v>1170</v>
      </c>
      <c r="L424" s="28" t="s">
        <v>46</v>
      </c>
      <c r="M424" s="28" t="s">
        <v>1170</v>
      </c>
      <c r="N424" s="29">
        <v>2.5299999999999998</v>
      </c>
      <c r="O424" s="28" t="s">
        <v>46</v>
      </c>
      <c r="P424" s="28" t="s">
        <v>1170</v>
      </c>
      <c r="Q424" s="29">
        <v>2.4900000000000002</v>
      </c>
      <c r="R424" s="174" t="str">
        <f t="shared" si="69"/>
        <v>A</v>
      </c>
      <c r="S424" s="177">
        <f t="shared" si="70"/>
        <v>1</v>
      </c>
      <c r="T424" s="177">
        <f t="shared" si="71"/>
        <v>1</v>
      </c>
      <c r="U424" s="177">
        <f t="shared" si="72"/>
        <v>0</v>
      </c>
      <c r="V424" s="181" t="str">
        <f t="shared" si="73"/>
        <v>Yersinia intermedia</v>
      </c>
      <c r="W424" s="181" t="str">
        <f t="shared" si="74"/>
        <v>Yersinia intermedia</v>
      </c>
      <c r="X424" s="177">
        <f t="shared" si="75"/>
        <v>0</v>
      </c>
      <c r="Y424" s="177">
        <f t="shared" si="76"/>
        <v>0</v>
      </c>
      <c r="Z424" s="177">
        <f t="shared" si="77"/>
        <v>0</v>
      </c>
      <c r="AA424" s="177">
        <f t="shared" si="78"/>
        <v>0</v>
      </c>
    </row>
    <row r="425" spans="4:27" ht="15" customHeight="1" x14ac:dyDescent="0.25">
      <c r="D425" s="179">
        <v>1</v>
      </c>
      <c r="E425" s="172">
        <f t="shared" si="79"/>
        <v>0</v>
      </c>
      <c r="F425" s="28" t="s">
        <v>1185</v>
      </c>
      <c r="G425" s="28" t="s">
        <v>338</v>
      </c>
      <c r="H425" s="28" t="s">
        <v>334</v>
      </c>
      <c r="I425" s="31">
        <v>41304</v>
      </c>
      <c r="J425" s="28" t="s">
        <v>46</v>
      </c>
      <c r="K425" s="28" t="s">
        <v>1170</v>
      </c>
      <c r="L425" s="28" t="s">
        <v>46</v>
      </c>
      <c r="M425" s="28" t="s">
        <v>1140</v>
      </c>
      <c r="N425" s="29">
        <v>2.5099999999999998</v>
      </c>
      <c r="O425" s="28" t="s">
        <v>46</v>
      </c>
      <c r="P425" s="28" t="s">
        <v>1140</v>
      </c>
      <c r="Q425" s="29">
        <v>2.2999999999999998</v>
      </c>
      <c r="R425" s="174" t="str">
        <f t="shared" si="69"/>
        <v>A</v>
      </c>
      <c r="S425" s="177">
        <f t="shared" si="70"/>
        <v>0</v>
      </c>
      <c r="T425" s="177">
        <f t="shared" si="71"/>
        <v>0</v>
      </c>
      <c r="U425" s="177">
        <f t="shared" si="72"/>
        <v>1</v>
      </c>
      <c r="V425" s="181" t="str">
        <f t="shared" si="73"/>
        <v>Yersinia frederiksenii</v>
      </c>
      <c r="W425" s="181" t="str">
        <f t="shared" si="74"/>
        <v>Yersinia frederiksenii</v>
      </c>
      <c r="X425" s="177">
        <f t="shared" si="75"/>
        <v>0</v>
      </c>
      <c r="Y425" s="177">
        <f t="shared" si="76"/>
        <v>0</v>
      </c>
      <c r="Z425" s="177">
        <f t="shared" si="77"/>
        <v>0</v>
      </c>
      <c r="AA425" s="177">
        <f t="shared" si="78"/>
        <v>0</v>
      </c>
    </row>
    <row r="426" spans="4:27" ht="15" customHeight="1" x14ac:dyDescent="0.25">
      <c r="D426" s="179">
        <v>0</v>
      </c>
      <c r="E426" s="172">
        <f t="shared" si="79"/>
        <v>0</v>
      </c>
      <c r="F426" s="28">
        <v>161002906</v>
      </c>
      <c r="G426" s="28" t="s">
        <v>333</v>
      </c>
      <c r="H426" s="28" t="s">
        <v>334</v>
      </c>
      <c r="I426" s="31">
        <v>42443</v>
      </c>
      <c r="J426" s="28" t="s">
        <v>46</v>
      </c>
      <c r="K426" s="28" t="s">
        <v>1158</v>
      </c>
      <c r="L426" s="28" t="s">
        <v>46</v>
      </c>
      <c r="M426" s="28" t="s">
        <v>1158</v>
      </c>
      <c r="N426" s="29">
        <v>2.3199999999999998</v>
      </c>
      <c r="O426" s="28" t="s">
        <v>46</v>
      </c>
      <c r="P426" s="28" t="s">
        <v>1158</v>
      </c>
      <c r="Q426" s="29">
        <v>2.25</v>
      </c>
      <c r="R426" s="174" t="str">
        <f t="shared" si="69"/>
        <v>A</v>
      </c>
      <c r="S426" s="177">
        <f t="shared" si="70"/>
        <v>1</v>
      </c>
      <c r="T426" s="177">
        <f t="shared" si="71"/>
        <v>1</v>
      </c>
      <c r="U426" s="177">
        <f t="shared" si="72"/>
        <v>0</v>
      </c>
      <c r="V426" s="181" t="str">
        <f t="shared" si="73"/>
        <v>Yersinia mollaretii</v>
      </c>
      <c r="W426" s="181" t="str">
        <f t="shared" si="74"/>
        <v>Yersinia mollaretii</v>
      </c>
      <c r="X426" s="177">
        <f t="shared" si="75"/>
        <v>0</v>
      </c>
      <c r="Y426" s="177">
        <f t="shared" si="76"/>
        <v>0</v>
      </c>
      <c r="Z426" s="177">
        <f t="shared" si="77"/>
        <v>0</v>
      </c>
      <c r="AA426" s="177">
        <f t="shared" si="78"/>
        <v>0</v>
      </c>
    </row>
    <row r="427" spans="4:27" ht="15" customHeight="1" x14ac:dyDescent="0.25">
      <c r="D427" s="179">
        <v>0</v>
      </c>
      <c r="E427" s="172">
        <f t="shared" si="79"/>
        <v>0</v>
      </c>
      <c r="F427" s="28" t="s">
        <v>1186</v>
      </c>
      <c r="G427" s="28" t="s">
        <v>382</v>
      </c>
      <c r="H427" s="28" t="s">
        <v>334</v>
      </c>
      <c r="I427" s="31">
        <v>43656</v>
      </c>
      <c r="J427" s="28" t="s">
        <v>46</v>
      </c>
      <c r="K427" s="28" t="s">
        <v>1170</v>
      </c>
      <c r="L427" s="28" t="s">
        <v>46</v>
      </c>
      <c r="M427" s="28" t="s">
        <v>1170</v>
      </c>
      <c r="N427" s="29">
        <v>2.42</v>
      </c>
      <c r="O427" s="28" t="s">
        <v>46</v>
      </c>
      <c r="P427" s="28" t="s">
        <v>1170</v>
      </c>
      <c r="Q427" s="29">
        <v>2.39</v>
      </c>
      <c r="R427" s="174" t="str">
        <f t="shared" si="69"/>
        <v>A</v>
      </c>
      <c r="S427" s="177">
        <f t="shared" si="70"/>
        <v>1</v>
      </c>
      <c r="T427" s="177">
        <f t="shared" si="71"/>
        <v>1</v>
      </c>
      <c r="U427" s="177">
        <f t="shared" si="72"/>
        <v>0</v>
      </c>
      <c r="V427" s="181" t="str">
        <f t="shared" si="73"/>
        <v>Yersinia intermedia</v>
      </c>
      <c r="W427" s="181" t="str">
        <f t="shared" si="74"/>
        <v>Yersinia intermedia</v>
      </c>
      <c r="X427" s="177">
        <f t="shared" si="75"/>
        <v>0</v>
      </c>
      <c r="Y427" s="177">
        <f t="shared" si="76"/>
        <v>0</v>
      </c>
      <c r="Z427" s="177">
        <f t="shared" si="77"/>
        <v>0</v>
      </c>
      <c r="AA427" s="177">
        <f t="shared" si="78"/>
        <v>0</v>
      </c>
    </row>
    <row r="428" spans="4:27" ht="15" customHeight="1" x14ac:dyDescent="0.25">
      <c r="D428" s="179">
        <v>0</v>
      </c>
      <c r="E428" s="172">
        <f t="shared" si="79"/>
        <v>0</v>
      </c>
      <c r="F428" s="28" t="s">
        <v>1187</v>
      </c>
      <c r="G428" s="28" t="s">
        <v>382</v>
      </c>
      <c r="H428" s="28" t="s">
        <v>383</v>
      </c>
      <c r="I428" s="31" t="s">
        <v>1188</v>
      </c>
      <c r="J428" s="28" t="s">
        <v>46</v>
      </c>
      <c r="K428" s="28" t="s">
        <v>1152</v>
      </c>
      <c r="L428" s="28" t="s">
        <v>46</v>
      </c>
      <c r="M428" s="28" t="s">
        <v>1140</v>
      </c>
      <c r="N428" s="29">
        <v>1.89</v>
      </c>
      <c r="O428" s="28" t="s">
        <v>46</v>
      </c>
      <c r="P428" s="28" t="s">
        <v>1207</v>
      </c>
      <c r="Q428" s="29">
        <v>1.87</v>
      </c>
      <c r="R428" s="174" t="str">
        <f t="shared" si="69"/>
        <v>B</v>
      </c>
      <c r="S428" s="177">
        <f t="shared" si="70"/>
        <v>0</v>
      </c>
      <c r="T428" s="177">
        <f t="shared" si="71"/>
        <v>0</v>
      </c>
      <c r="U428" s="177">
        <f t="shared" si="72"/>
        <v>1</v>
      </c>
      <c r="V428" s="181" t="str">
        <f t="shared" si="73"/>
        <v>Yersinia frederiksenii</v>
      </c>
      <c r="W428" s="181" t="str">
        <f t="shared" si="74"/>
        <v>Yersinia ruckeri</v>
      </c>
      <c r="X428" s="177">
        <f t="shared" si="75"/>
        <v>0</v>
      </c>
      <c r="Y428" s="177">
        <f t="shared" si="76"/>
        <v>0</v>
      </c>
      <c r="Z428" s="177">
        <f t="shared" si="77"/>
        <v>0</v>
      </c>
      <c r="AA428" s="177">
        <f t="shared" si="78"/>
        <v>0</v>
      </c>
    </row>
    <row r="429" spans="4:27" ht="15" customHeight="1" x14ac:dyDescent="0.25">
      <c r="D429" s="179">
        <v>1</v>
      </c>
      <c r="E429" s="172">
        <f t="shared" si="79"/>
        <v>1</v>
      </c>
      <c r="F429" s="28" t="s">
        <v>1156</v>
      </c>
      <c r="G429" s="28" t="s">
        <v>382</v>
      </c>
      <c r="H429" s="28" t="s">
        <v>334</v>
      </c>
      <c r="I429" s="31" t="s">
        <v>1157</v>
      </c>
      <c r="J429" s="28" t="s">
        <v>46</v>
      </c>
      <c r="K429" s="28" t="s">
        <v>1158</v>
      </c>
      <c r="L429" s="28" t="s">
        <v>46</v>
      </c>
      <c r="M429" s="28" t="s">
        <v>1158</v>
      </c>
      <c r="N429" s="29">
        <v>2.13</v>
      </c>
      <c r="O429" s="28" t="s">
        <v>46</v>
      </c>
      <c r="P429" s="28" t="s">
        <v>1158</v>
      </c>
      <c r="Q429" s="29">
        <v>2.11</v>
      </c>
      <c r="R429" s="174" t="str">
        <f t="shared" si="69"/>
        <v>A</v>
      </c>
      <c r="S429" s="177">
        <f t="shared" si="70"/>
        <v>1</v>
      </c>
      <c r="T429" s="177">
        <f t="shared" si="71"/>
        <v>1</v>
      </c>
      <c r="U429" s="177">
        <f t="shared" si="72"/>
        <v>0</v>
      </c>
      <c r="V429" s="181" t="str">
        <f t="shared" si="73"/>
        <v>Yersinia mollaretii</v>
      </c>
      <c r="W429" s="181" t="str">
        <f t="shared" si="74"/>
        <v>Yersinia mollaretii</v>
      </c>
      <c r="X429" s="177">
        <f t="shared" si="75"/>
        <v>0</v>
      </c>
      <c r="Y429" s="177">
        <f t="shared" si="76"/>
        <v>0</v>
      </c>
      <c r="Z429" s="177">
        <f t="shared" si="77"/>
        <v>0</v>
      </c>
      <c r="AA429" s="177">
        <f t="shared" si="78"/>
        <v>0</v>
      </c>
    </row>
    <row r="430" spans="4:27" ht="15" customHeight="1" x14ac:dyDescent="0.25">
      <c r="D430" s="179">
        <v>0</v>
      </c>
      <c r="E430" s="172">
        <f t="shared" si="79"/>
        <v>0</v>
      </c>
      <c r="F430" s="28">
        <v>71</v>
      </c>
      <c r="G430" s="28" t="s">
        <v>1172</v>
      </c>
      <c r="H430" s="28" t="s">
        <v>339</v>
      </c>
      <c r="I430" s="31" t="s">
        <v>1189</v>
      </c>
      <c r="J430" s="28" t="s">
        <v>46</v>
      </c>
      <c r="K430" s="28" t="s">
        <v>1170</v>
      </c>
      <c r="L430" s="28" t="s">
        <v>46</v>
      </c>
      <c r="M430" s="28" t="s">
        <v>1170</v>
      </c>
      <c r="N430" s="29">
        <v>2.16</v>
      </c>
      <c r="O430" s="28" t="s">
        <v>46</v>
      </c>
      <c r="P430" s="28" t="s">
        <v>1170</v>
      </c>
      <c r="Q430" s="29">
        <v>1.93</v>
      </c>
      <c r="R430" s="174" t="str">
        <f t="shared" si="69"/>
        <v>A</v>
      </c>
      <c r="S430" s="177">
        <f t="shared" si="70"/>
        <v>1</v>
      </c>
      <c r="T430" s="177">
        <f t="shared" si="71"/>
        <v>1</v>
      </c>
      <c r="U430" s="177">
        <f t="shared" si="72"/>
        <v>0</v>
      </c>
      <c r="V430" s="181" t="str">
        <f t="shared" si="73"/>
        <v>Yersinia intermedia</v>
      </c>
      <c r="W430" s="181" t="str">
        <f t="shared" si="74"/>
        <v>Yersinia intermedia</v>
      </c>
      <c r="X430" s="177">
        <f t="shared" si="75"/>
        <v>0</v>
      </c>
      <c r="Y430" s="177">
        <f t="shared" si="76"/>
        <v>0</v>
      </c>
      <c r="Z430" s="177">
        <f t="shared" si="77"/>
        <v>0</v>
      </c>
      <c r="AA430" s="177">
        <f t="shared" si="78"/>
        <v>0</v>
      </c>
    </row>
    <row r="431" spans="4:27" ht="15" customHeight="1" x14ac:dyDescent="0.25">
      <c r="D431" s="179">
        <v>0</v>
      </c>
      <c r="E431" s="172">
        <f t="shared" si="79"/>
        <v>0</v>
      </c>
      <c r="F431" s="28" t="s">
        <v>1190</v>
      </c>
      <c r="G431" s="28" t="s">
        <v>382</v>
      </c>
      <c r="H431" s="28" t="s">
        <v>383</v>
      </c>
      <c r="I431" s="31" t="s">
        <v>1191</v>
      </c>
      <c r="J431" s="28" t="s">
        <v>46</v>
      </c>
      <c r="K431" s="28" t="s">
        <v>1167</v>
      </c>
      <c r="L431" s="28" t="s">
        <v>46</v>
      </c>
      <c r="M431" s="28" t="s">
        <v>1167</v>
      </c>
      <c r="N431" s="29">
        <v>2.33</v>
      </c>
      <c r="O431" s="28" t="s">
        <v>46</v>
      </c>
      <c r="P431" s="28" t="s">
        <v>1167</v>
      </c>
      <c r="Q431" s="29">
        <v>2.06</v>
      </c>
      <c r="R431" s="174" t="str">
        <f t="shared" si="69"/>
        <v>A</v>
      </c>
      <c r="S431" s="177">
        <f t="shared" si="70"/>
        <v>1</v>
      </c>
      <c r="T431" s="177">
        <f t="shared" si="71"/>
        <v>1</v>
      </c>
      <c r="U431" s="177">
        <f t="shared" si="72"/>
        <v>0</v>
      </c>
      <c r="V431" s="181" t="str">
        <f t="shared" si="73"/>
        <v>Yersinia massiliensis</v>
      </c>
      <c r="W431" s="181" t="str">
        <f t="shared" si="74"/>
        <v>Yersinia massiliensis</v>
      </c>
      <c r="X431" s="177">
        <f t="shared" si="75"/>
        <v>0</v>
      </c>
      <c r="Y431" s="177">
        <f t="shared" si="76"/>
        <v>0</v>
      </c>
      <c r="Z431" s="177">
        <f t="shared" si="77"/>
        <v>0</v>
      </c>
      <c r="AA431" s="177">
        <f t="shared" si="78"/>
        <v>0</v>
      </c>
    </row>
    <row r="432" spans="4:27" ht="15" customHeight="1" x14ac:dyDescent="0.25">
      <c r="D432" s="179">
        <v>1</v>
      </c>
      <c r="E432" s="172">
        <f t="shared" si="79"/>
        <v>1</v>
      </c>
      <c r="F432" s="28" t="s">
        <v>1192</v>
      </c>
      <c r="G432" s="28" t="s">
        <v>333</v>
      </c>
      <c r="H432" s="28" t="s">
        <v>334</v>
      </c>
      <c r="I432" s="31">
        <v>41324</v>
      </c>
      <c r="J432" s="28" t="s">
        <v>46</v>
      </c>
      <c r="K432" s="28" t="s">
        <v>1170</v>
      </c>
      <c r="L432" s="28" t="s">
        <v>46</v>
      </c>
      <c r="M432" s="28" t="s">
        <v>1170</v>
      </c>
      <c r="N432" s="29">
        <v>2.57</v>
      </c>
      <c r="O432" s="28" t="s">
        <v>46</v>
      </c>
      <c r="P432" s="28" t="s">
        <v>1170</v>
      </c>
      <c r="Q432" s="29">
        <v>2.52</v>
      </c>
      <c r="R432" s="174" t="str">
        <f t="shared" si="69"/>
        <v>A</v>
      </c>
      <c r="S432" s="177">
        <f t="shared" si="70"/>
        <v>1</v>
      </c>
      <c r="T432" s="177">
        <f t="shared" si="71"/>
        <v>1</v>
      </c>
      <c r="U432" s="177">
        <f t="shared" si="72"/>
        <v>0</v>
      </c>
      <c r="V432" s="181" t="str">
        <f t="shared" si="73"/>
        <v>Yersinia intermedia</v>
      </c>
      <c r="W432" s="181" t="str">
        <f t="shared" si="74"/>
        <v>Yersinia intermedia</v>
      </c>
      <c r="X432" s="177">
        <f t="shared" si="75"/>
        <v>0</v>
      </c>
      <c r="Y432" s="177">
        <f t="shared" si="76"/>
        <v>0</v>
      </c>
      <c r="Z432" s="177">
        <f t="shared" si="77"/>
        <v>0</v>
      </c>
      <c r="AA432" s="177">
        <f t="shared" si="78"/>
        <v>0</v>
      </c>
    </row>
    <row r="433" spans="4:27" ht="15" customHeight="1" x14ac:dyDescent="0.25">
      <c r="D433" s="179">
        <v>0</v>
      </c>
      <c r="E433" s="172">
        <f t="shared" si="79"/>
        <v>0</v>
      </c>
      <c r="F433" s="28" t="s">
        <v>1186</v>
      </c>
      <c r="G433" s="28" t="s">
        <v>382</v>
      </c>
      <c r="H433" s="28" t="s">
        <v>334</v>
      </c>
      <c r="I433" s="31">
        <v>43656</v>
      </c>
      <c r="J433" s="28" t="s">
        <v>46</v>
      </c>
      <c r="K433" s="28" t="s">
        <v>1170</v>
      </c>
      <c r="L433" s="28" t="s">
        <v>46</v>
      </c>
      <c r="M433" s="28" t="s">
        <v>1170</v>
      </c>
      <c r="N433" s="29">
        <v>2.84</v>
      </c>
      <c r="O433" s="28" t="s">
        <v>46</v>
      </c>
      <c r="P433" s="28" t="s">
        <v>1170</v>
      </c>
      <c r="Q433" s="29">
        <v>2.31</v>
      </c>
      <c r="R433" s="174" t="str">
        <f t="shared" si="69"/>
        <v>A</v>
      </c>
      <c r="S433" s="177">
        <f t="shared" si="70"/>
        <v>1</v>
      </c>
      <c r="T433" s="177">
        <f t="shared" si="71"/>
        <v>1</v>
      </c>
      <c r="U433" s="177">
        <f t="shared" si="72"/>
        <v>0</v>
      </c>
      <c r="V433" s="181" t="str">
        <f t="shared" si="73"/>
        <v>Yersinia intermedia</v>
      </c>
      <c r="W433" s="181" t="str">
        <f t="shared" si="74"/>
        <v>Yersinia intermedia</v>
      </c>
      <c r="X433" s="177">
        <f t="shared" si="75"/>
        <v>0</v>
      </c>
      <c r="Y433" s="177">
        <f t="shared" si="76"/>
        <v>0</v>
      </c>
      <c r="Z433" s="177">
        <f t="shared" si="77"/>
        <v>0</v>
      </c>
      <c r="AA433" s="177">
        <f t="shared" si="78"/>
        <v>0</v>
      </c>
    </row>
    <row r="434" spans="4:27" ht="15" customHeight="1" x14ac:dyDescent="0.25">
      <c r="D434" s="179">
        <v>1</v>
      </c>
      <c r="E434" s="172">
        <f t="shared" si="79"/>
        <v>1</v>
      </c>
      <c r="F434" s="28" t="s">
        <v>1193</v>
      </c>
      <c r="G434" s="28" t="s">
        <v>1164</v>
      </c>
      <c r="H434" s="28" t="s">
        <v>334</v>
      </c>
      <c r="I434" s="31">
        <v>41304</v>
      </c>
      <c r="J434" s="28" t="s">
        <v>46</v>
      </c>
      <c r="K434" s="28" t="s">
        <v>1155</v>
      </c>
      <c r="L434" s="28" t="s">
        <v>46</v>
      </c>
      <c r="M434" s="28" t="s">
        <v>1155</v>
      </c>
      <c r="N434" s="29">
        <v>2.58</v>
      </c>
      <c r="O434" s="28" t="s">
        <v>46</v>
      </c>
      <c r="P434" s="28" t="s">
        <v>1155</v>
      </c>
      <c r="Q434" s="29">
        <v>2.5499999999999998</v>
      </c>
      <c r="R434" s="174" t="str">
        <f t="shared" si="69"/>
        <v>A</v>
      </c>
      <c r="S434" s="177">
        <f t="shared" si="70"/>
        <v>1</v>
      </c>
      <c r="T434" s="177">
        <f t="shared" si="71"/>
        <v>1</v>
      </c>
      <c r="U434" s="177">
        <f t="shared" si="72"/>
        <v>0</v>
      </c>
      <c r="V434" s="181" t="str">
        <f t="shared" si="73"/>
        <v>Yersinia kristensenii</v>
      </c>
      <c r="W434" s="181" t="str">
        <f t="shared" si="74"/>
        <v>Yersinia kristensenii</v>
      </c>
      <c r="X434" s="177">
        <f t="shared" si="75"/>
        <v>0</v>
      </c>
      <c r="Y434" s="177">
        <f t="shared" si="76"/>
        <v>0</v>
      </c>
      <c r="Z434" s="177">
        <f t="shared" si="77"/>
        <v>0</v>
      </c>
      <c r="AA434" s="177">
        <f t="shared" si="78"/>
        <v>0</v>
      </c>
    </row>
    <row r="435" spans="4:27" ht="15" customHeight="1" x14ac:dyDescent="0.25">
      <c r="D435" s="179">
        <v>1</v>
      </c>
      <c r="E435" s="172">
        <f t="shared" si="79"/>
        <v>1</v>
      </c>
      <c r="F435" s="28" t="s">
        <v>1194</v>
      </c>
      <c r="G435" s="28" t="s">
        <v>1195</v>
      </c>
      <c r="H435" s="28" t="s">
        <v>334</v>
      </c>
      <c r="I435" s="31">
        <v>41304</v>
      </c>
      <c r="J435" s="28" t="s">
        <v>46</v>
      </c>
      <c r="K435" s="28" t="s">
        <v>1155</v>
      </c>
      <c r="L435" s="28" t="s">
        <v>46</v>
      </c>
      <c r="M435" s="28" t="s">
        <v>1155</v>
      </c>
      <c r="N435" s="29">
        <v>2.57</v>
      </c>
      <c r="O435" s="28" t="s">
        <v>46</v>
      </c>
      <c r="P435" s="28" t="s">
        <v>1155</v>
      </c>
      <c r="Q435" s="29">
        <v>2.5299999999999998</v>
      </c>
      <c r="R435" s="174" t="str">
        <f t="shared" si="69"/>
        <v>A</v>
      </c>
      <c r="S435" s="177">
        <f t="shared" si="70"/>
        <v>1</v>
      </c>
      <c r="T435" s="177">
        <f t="shared" si="71"/>
        <v>1</v>
      </c>
      <c r="U435" s="177">
        <f t="shared" si="72"/>
        <v>0</v>
      </c>
      <c r="V435" s="181" t="str">
        <f t="shared" si="73"/>
        <v>Yersinia kristensenii</v>
      </c>
      <c r="W435" s="181" t="str">
        <f t="shared" si="74"/>
        <v>Yersinia kristensenii</v>
      </c>
      <c r="X435" s="177">
        <f t="shared" si="75"/>
        <v>0</v>
      </c>
      <c r="Y435" s="177">
        <f t="shared" si="76"/>
        <v>0</v>
      </c>
      <c r="Z435" s="177">
        <f t="shared" si="77"/>
        <v>0</v>
      </c>
      <c r="AA435" s="177">
        <f t="shared" si="78"/>
        <v>0</v>
      </c>
    </row>
    <row r="436" spans="4:27" ht="15" customHeight="1" x14ac:dyDescent="0.25">
      <c r="D436" s="179">
        <v>0</v>
      </c>
      <c r="E436" s="172">
        <f t="shared" si="79"/>
        <v>0</v>
      </c>
      <c r="F436" s="28" t="s">
        <v>1196</v>
      </c>
      <c r="G436" s="28" t="s">
        <v>333</v>
      </c>
      <c r="H436" s="28" t="s">
        <v>334</v>
      </c>
      <c r="I436" s="31" t="s">
        <v>1197</v>
      </c>
      <c r="J436" s="28" t="s">
        <v>46</v>
      </c>
      <c r="K436" s="28" t="s">
        <v>1170</v>
      </c>
      <c r="L436" s="28" t="s">
        <v>46</v>
      </c>
      <c r="M436" s="28" t="s">
        <v>1170</v>
      </c>
      <c r="N436" s="29">
        <v>2.33</v>
      </c>
      <c r="O436" s="28" t="s">
        <v>46</v>
      </c>
      <c r="P436" s="28" t="s">
        <v>1170</v>
      </c>
      <c r="Q436" s="29">
        <v>2.3199999999999998</v>
      </c>
      <c r="R436" s="174" t="str">
        <f t="shared" si="69"/>
        <v>A</v>
      </c>
      <c r="S436" s="177">
        <f t="shared" si="70"/>
        <v>1</v>
      </c>
      <c r="T436" s="177">
        <f t="shared" si="71"/>
        <v>1</v>
      </c>
      <c r="U436" s="177">
        <f t="shared" si="72"/>
        <v>0</v>
      </c>
      <c r="V436" s="181" t="str">
        <f t="shared" si="73"/>
        <v>Yersinia intermedia</v>
      </c>
      <c r="W436" s="181" t="str">
        <f t="shared" si="74"/>
        <v>Yersinia intermedia</v>
      </c>
      <c r="X436" s="177">
        <f t="shared" si="75"/>
        <v>0</v>
      </c>
      <c r="Y436" s="177">
        <f t="shared" si="76"/>
        <v>0</v>
      </c>
      <c r="Z436" s="177">
        <f t="shared" si="77"/>
        <v>0</v>
      </c>
      <c r="AA436" s="177">
        <f t="shared" si="78"/>
        <v>0</v>
      </c>
    </row>
    <row r="437" spans="4:27" ht="15" customHeight="1" x14ac:dyDescent="0.25">
      <c r="D437" s="179">
        <v>1</v>
      </c>
      <c r="E437" s="172">
        <f t="shared" si="79"/>
        <v>1</v>
      </c>
      <c r="F437" s="28" t="s">
        <v>1198</v>
      </c>
      <c r="G437" s="28" t="s">
        <v>993</v>
      </c>
      <c r="H437" s="28" t="s">
        <v>334</v>
      </c>
      <c r="I437" s="31">
        <v>41290</v>
      </c>
      <c r="J437" s="28" t="s">
        <v>46</v>
      </c>
      <c r="K437" s="28" t="s">
        <v>1170</v>
      </c>
      <c r="L437" s="28" t="s">
        <v>46</v>
      </c>
      <c r="M437" s="28" t="s">
        <v>1170</v>
      </c>
      <c r="N437" s="29">
        <v>2.37</v>
      </c>
      <c r="O437" s="28" t="s">
        <v>46</v>
      </c>
      <c r="P437" s="28" t="s">
        <v>1170</v>
      </c>
      <c r="Q437" s="29">
        <v>2.35</v>
      </c>
      <c r="R437" s="174" t="str">
        <f t="shared" si="69"/>
        <v>A</v>
      </c>
      <c r="S437" s="177">
        <f t="shared" si="70"/>
        <v>1</v>
      </c>
      <c r="T437" s="177">
        <f t="shared" si="71"/>
        <v>1</v>
      </c>
      <c r="U437" s="177">
        <f t="shared" si="72"/>
        <v>0</v>
      </c>
      <c r="V437" s="181" t="str">
        <f t="shared" si="73"/>
        <v>Yersinia intermedia</v>
      </c>
      <c r="W437" s="181" t="str">
        <f t="shared" si="74"/>
        <v>Yersinia intermedia</v>
      </c>
      <c r="X437" s="177">
        <f t="shared" si="75"/>
        <v>0</v>
      </c>
      <c r="Y437" s="177">
        <f t="shared" si="76"/>
        <v>0</v>
      </c>
      <c r="Z437" s="177">
        <f t="shared" si="77"/>
        <v>0</v>
      </c>
      <c r="AA437" s="177">
        <f t="shared" si="78"/>
        <v>0</v>
      </c>
    </row>
    <row r="438" spans="4:27" ht="15" customHeight="1" x14ac:dyDescent="0.25">
      <c r="D438" s="179">
        <v>0</v>
      </c>
      <c r="E438" s="172">
        <f t="shared" si="79"/>
        <v>0</v>
      </c>
      <c r="F438" s="28">
        <v>171014911</v>
      </c>
      <c r="G438" s="28" t="s">
        <v>333</v>
      </c>
      <c r="H438" s="28" t="s">
        <v>334</v>
      </c>
      <c r="I438" s="31">
        <v>42958</v>
      </c>
      <c r="J438" s="28" t="s">
        <v>46</v>
      </c>
      <c r="K438" s="28" t="s">
        <v>1140</v>
      </c>
      <c r="L438" s="28" t="s">
        <v>46</v>
      </c>
      <c r="M438" s="28" t="s">
        <v>1140</v>
      </c>
      <c r="N438" s="29">
        <v>2.2400000000000002</v>
      </c>
      <c r="O438" s="28" t="s">
        <v>46</v>
      </c>
      <c r="P438" s="28" t="s">
        <v>990</v>
      </c>
      <c r="Q438" s="29">
        <v>2.08</v>
      </c>
      <c r="R438" s="174" t="str">
        <f t="shared" si="69"/>
        <v>B</v>
      </c>
      <c r="S438" s="177">
        <f t="shared" si="70"/>
        <v>0</v>
      </c>
      <c r="T438" s="177">
        <f t="shared" si="71"/>
        <v>0</v>
      </c>
      <c r="U438" s="177">
        <f t="shared" si="72"/>
        <v>1</v>
      </c>
      <c r="V438" s="181" t="str">
        <f t="shared" si="73"/>
        <v>Yersinia frederiksenii</v>
      </c>
      <c r="W438" s="181" t="str">
        <f t="shared" si="74"/>
        <v>Yersinia enterocolitica</v>
      </c>
      <c r="X438" s="177">
        <f t="shared" si="75"/>
        <v>0</v>
      </c>
      <c r="Y438" s="177">
        <f t="shared" si="76"/>
        <v>0</v>
      </c>
      <c r="Z438" s="177">
        <f t="shared" si="77"/>
        <v>0</v>
      </c>
      <c r="AA438" s="177">
        <f t="shared" si="78"/>
        <v>0</v>
      </c>
    </row>
    <row r="439" spans="4:27" ht="15" customHeight="1" x14ac:dyDescent="0.25">
      <c r="D439" s="179">
        <v>1</v>
      </c>
      <c r="E439" s="172">
        <f t="shared" si="79"/>
        <v>1</v>
      </c>
      <c r="F439" s="28" t="s">
        <v>86</v>
      </c>
      <c r="G439" s="28" t="s">
        <v>1199</v>
      </c>
      <c r="H439" s="28" t="s">
        <v>334</v>
      </c>
      <c r="I439" s="31">
        <v>41304</v>
      </c>
      <c r="J439" s="28" t="s">
        <v>46</v>
      </c>
      <c r="K439" s="28" t="s">
        <v>1155</v>
      </c>
      <c r="L439" s="28" t="s">
        <v>46</v>
      </c>
      <c r="M439" s="28" t="s">
        <v>1155</v>
      </c>
      <c r="N439" s="29">
        <v>2.46</v>
      </c>
      <c r="O439" s="28" t="s">
        <v>46</v>
      </c>
      <c r="P439" s="28" t="s">
        <v>1155</v>
      </c>
      <c r="Q439" s="29">
        <v>2.39</v>
      </c>
      <c r="R439" s="174" t="str">
        <f t="shared" si="69"/>
        <v>A</v>
      </c>
      <c r="S439" s="177">
        <f t="shared" si="70"/>
        <v>1</v>
      </c>
      <c r="T439" s="177">
        <f t="shared" si="71"/>
        <v>1</v>
      </c>
      <c r="U439" s="177">
        <f t="shared" si="72"/>
        <v>0</v>
      </c>
      <c r="V439" s="181" t="str">
        <f t="shared" si="73"/>
        <v>Yersinia kristensenii</v>
      </c>
      <c r="W439" s="181" t="str">
        <f t="shared" si="74"/>
        <v>Yersinia kristensenii</v>
      </c>
      <c r="X439" s="177">
        <f t="shared" si="75"/>
        <v>0</v>
      </c>
      <c r="Y439" s="177">
        <f t="shared" si="76"/>
        <v>0</v>
      </c>
      <c r="Z439" s="177">
        <f t="shared" si="77"/>
        <v>0</v>
      </c>
      <c r="AA439" s="177">
        <f t="shared" si="78"/>
        <v>0</v>
      </c>
    </row>
    <row r="440" spans="4:27" ht="15" customHeight="1" x14ac:dyDescent="0.25">
      <c r="D440" s="179">
        <v>0</v>
      </c>
      <c r="E440" s="172">
        <f t="shared" si="79"/>
        <v>0</v>
      </c>
      <c r="F440" s="28">
        <v>67</v>
      </c>
      <c r="G440" s="28" t="s">
        <v>1172</v>
      </c>
      <c r="H440" s="28" t="s">
        <v>339</v>
      </c>
      <c r="I440" s="31" t="s">
        <v>1200</v>
      </c>
      <c r="J440" s="28" t="s">
        <v>46</v>
      </c>
      <c r="K440" s="28" t="s">
        <v>1170</v>
      </c>
      <c r="L440" s="28" t="s">
        <v>46</v>
      </c>
      <c r="M440" s="28" t="s">
        <v>1170</v>
      </c>
      <c r="N440" s="29">
        <v>2.4700000000000002</v>
      </c>
      <c r="O440" s="28" t="s">
        <v>46</v>
      </c>
      <c r="P440" s="28" t="s">
        <v>1170</v>
      </c>
      <c r="Q440" s="29">
        <v>2.4</v>
      </c>
      <c r="R440" s="174" t="str">
        <f t="shared" si="69"/>
        <v>A</v>
      </c>
      <c r="S440" s="177">
        <f t="shared" si="70"/>
        <v>1</v>
      </c>
      <c r="T440" s="177">
        <f t="shared" si="71"/>
        <v>1</v>
      </c>
      <c r="U440" s="177">
        <f t="shared" si="72"/>
        <v>0</v>
      </c>
      <c r="V440" s="181" t="str">
        <f t="shared" si="73"/>
        <v>Yersinia intermedia</v>
      </c>
      <c r="W440" s="181" t="str">
        <f t="shared" si="74"/>
        <v>Yersinia intermedia</v>
      </c>
      <c r="X440" s="177">
        <f t="shared" si="75"/>
        <v>0</v>
      </c>
      <c r="Y440" s="177">
        <f t="shared" si="76"/>
        <v>0</v>
      </c>
      <c r="Z440" s="177">
        <f t="shared" si="77"/>
        <v>0</v>
      </c>
      <c r="AA440" s="177">
        <f t="shared" si="78"/>
        <v>0</v>
      </c>
    </row>
    <row r="441" spans="4:27" ht="15" customHeight="1" x14ac:dyDescent="0.25">
      <c r="D441" s="179">
        <v>1</v>
      </c>
      <c r="E441" s="172">
        <f t="shared" si="79"/>
        <v>0</v>
      </c>
      <c r="F441" s="28" t="s">
        <v>1201</v>
      </c>
      <c r="G441" s="28" t="s">
        <v>541</v>
      </c>
      <c r="H441" s="28" t="s">
        <v>334</v>
      </c>
      <c r="I441" s="31">
        <v>41283</v>
      </c>
      <c r="J441" s="28" t="s">
        <v>46</v>
      </c>
      <c r="K441" s="28" t="s">
        <v>1155</v>
      </c>
      <c r="L441" s="28" t="s">
        <v>46</v>
      </c>
      <c r="M441" s="28" t="s">
        <v>1170</v>
      </c>
      <c r="N441" s="29">
        <v>2.56</v>
      </c>
      <c r="O441" s="28" t="s">
        <v>46</v>
      </c>
      <c r="P441" s="28" t="s">
        <v>1170</v>
      </c>
      <c r="Q441" s="29">
        <v>2.4500000000000002</v>
      </c>
      <c r="R441" s="174" t="str">
        <f t="shared" si="69"/>
        <v>A</v>
      </c>
      <c r="S441" s="177">
        <f t="shared" si="70"/>
        <v>0</v>
      </c>
      <c r="T441" s="177">
        <f t="shared" si="71"/>
        <v>0</v>
      </c>
      <c r="U441" s="177">
        <f t="shared" si="72"/>
        <v>1</v>
      </c>
      <c r="V441" s="181" t="str">
        <f t="shared" si="73"/>
        <v>Yersinia intermedia</v>
      </c>
      <c r="W441" s="181" t="str">
        <f t="shared" si="74"/>
        <v>Yersinia intermedia</v>
      </c>
      <c r="X441" s="177">
        <f t="shared" si="75"/>
        <v>0</v>
      </c>
      <c r="Y441" s="177">
        <f t="shared" si="76"/>
        <v>0</v>
      </c>
      <c r="Z441" s="177">
        <f t="shared" si="77"/>
        <v>0</v>
      </c>
      <c r="AA441" s="177">
        <f t="shared" si="78"/>
        <v>0</v>
      </c>
    </row>
    <row r="442" spans="4:27" ht="15" customHeight="1" x14ac:dyDescent="0.25">
      <c r="D442" s="179">
        <v>0</v>
      </c>
      <c r="E442" s="172">
        <f t="shared" si="79"/>
        <v>0</v>
      </c>
      <c r="F442" s="28" t="s">
        <v>1202</v>
      </c>
      <c r="G442" s="28" t="s">
        <v>333</v>
      </c>
      <c r="H442" s="28" t="s">
        <v>334</v>
      </c>
      <c r="I442" s="31">
        <v>42616</v>
      </c>
      <c r="J442" s="28" t="s">
        <v>46</v>
      </c>
      <c r="K442" s="28" t="s">
        <v>990</v>
      </c>
      <c r="L442" s="28" t="s">
        <v>46</v>
      </c>
      <c r="M442" s="28" t="s">
        <v>990</v>
      </c>
      <c r="N442" s="29">
        <v>2.4300000000000002</v>
      </c>
      <c r="O442" s="28" t="s">
        <v>46</v>
      </c>
      <c r="P442" s="28" t="s">
        <v>990</v>
      </c>
      <c r="Q442" s="29">
        <v>2.39</v>
      </c>
      <c r="R442" s="174" t="str">
        <f t="shared" si="69"/>
        <v>A</v>
      </c>
      <c r="S442" s="177">
        <f t="shared" si="70"/>
        <v>1</v>
      </c>
      <c r="T442" s="177">
        <f t="shared" si="71"/>
        <v>1</v>
      </c>
      <c r="U442" s="177">
        <f t="shared" si="72"/>
        <v>0</v>
      </c>
      <c r="V442" s="181" t="str">
        <f t="shared" si="73"/>
        <v>Yersinia enterocolitica</v>
      </c>
      <c r="W442" s="181" t="str">
        <f t="shared" si="74"/>
        <v>Yersinia enterocolitica</v>
      </c>
      <c r="X442" s="177">
        <f t="shared" si="75"/>
        <v>0</v>
      </c>
      <c r="Y442" s="177">
        <f t="shared" si="76"/>
        <v>0</v>
      </c>
      <c r="Z442" s="177">
        <f t="shared" si="77"/>
        <v>0</v>
      </c>
      <c r="AA442" s="177">
        <f t="shared" si="78"/>
        <v>0</v>
      </c>
    </row>
    <row r="443" spans="4:27" ht="15" customHeight="1" x14ac:dyDescent="0.25">
      <c r="D443" s="179">
        <v>0</v>
      </c>
      <c r="E443" s="172">
        <f t="shared" si="79"/>
        <v>0</v>
      </c>
      <c r="F443" s="28">
        <v>161002899</v>
      </c>
      <c r="G443" s="28" t="s">
        <v>333</v>
      </c>
      <c r="H443" s="28" t="s">
        <v>334</v>
      </c>
      <c r="I443" s="31">
        <v>42646</v>
      </c>
      <c r="J443" s="28" t="s">
        <v>46</v>
      </c>
      <c r="K443" s="28" t="s">
        <v>990</v>
      </c>
      <c r="L443" s="28" t="s">
        <v>46</v>
      </c>
      <c r="M443" s="28" t="s">
        <v>990</v>
      </c>
      <c r="N443" s="29">
        <v>2.46</v>
      </c>
      <c r="O443" s="28" t="s">
        <v>46</v>
      </c>
      <c r="P443" s="28" t="s">
        <v>990</v>
      </c>
      <c r="Q443" s="29">
        <v>2.39</v>
      </c>
      <c r="R443" s="174" t="str">
        <f t="shared" si="69"/>
        <v>A</v>
      </c>
      <c r="S443" s="177">
        <f t="shared" si="70"/>
        <v>1</v>
      </c>
      <c r="T443" s="177">
        <f t="shared" si="71"/>
        <v>1</v>
      </c>
      <c r="U443" s="177">
        <f t="shared" si="72"/>
        <v>0</v>
      </c>
      <c r="V443" s="181" t="str">
        <f t="shared" si="73"/>
        <v>Yersinia enterocolitica</v>
      </c>
      <c r="W443" s="181" t="str">
        <f t="shared" si="74"/>
        <v>Yersinia enterocolitica</v>
      </c>
      <c r="X443" s="177">
        <f t="shared" si="75"/>
        <v>0</v>
      </c>
      <c r="Y443" s="177">
        <f t="shared" si="76"/>
        <v>0</v>
      </c>
      <c r="Z443" s="177">
        <f t="shared" si="77"/>
        <v>0</v>
      </c>
      <c r="AA443" s="177">
        <f t="shared" si="78"/>
        <v>0</v>
      </c>
    </row>
    <row r="444" spans="4:27" ht="15" customHeight="1" x14ac:dyDescent="0.25">
      <c r="D444" s="179">
        <v>0</v>
      </c>
      <c r="E444" s="172">
        <f t="shared" si="79"/>
        <v>0</v>
      </c>
      <c r="F444" s="28" t="s">
        <v>1041</v>
      </c>
      <c r="G444" s="28" t="s">
        <v>382</v>
      </c>
      <c r="H444" s="28" t="s">
        <v>334</v>
      </c>
      <c r="I444" s="31">
        <v>41402</v>
      </c>
      <c r="J444" s="28" t="s">
        <v>46</v>
      </c>
      <c r="K444" s="28" t="s">
        <v>990</v>
      </c>
      <c r="L444" s="28" t="s">
        <v>46</v>
      </c>
      <c r="M444" s="28" t="s">
        <v>990</v>
      </c>
      <c r="N444" s="29">
        <v>2.84</v>
      </c>
      <c r="O444" s="28" t="s">
        <v>46</v>
      </c>
      <c r="P444" s="28" t="s">
        <v>990</v>
      </c>
      <c r="Q444" s="29">
        <v>2.52</v>
      </c>
      <c r="R444" s="174" t="str">
        <f t="shared" si="69"/>
        <v>A</v>
      </c>
      <c r="S444" s="177">
        <f t="shared" si="70"/>
        <v>1</v>
      </c>
      <c r="T444" s="177">
        <f t="shared" si="71"/>
        <v>1</v>
      </c>
      <c r="U444" s="177">
        <f t="shared" si="72"/>
        <v>0</v>
      </c>
      <c r="V444" s="181" t="str">
        <f t="shared" si="73"/>
        <v>Yersinia enterocolitica</v>
      </c>
      <c r="W444" s="181" t="str">
        <f t="shared" si="74"/>
        <v>Yersinia enterocolitica</v>
      </c>
      <c r="X444" s="177">
        <f t="shared" si="75"/>
        <v>0</v>
      </c>
      <c r="Y444" s="177">
        <f t="shared" si="76"/>
        <v>0</v>
      </c>
      <c r="Z444" s="177">
        <f t="shared" si="77"/>
        <v>0</v>
      </c>
      <c r="AA444" s="177">
        <f t="shared" si="78"/>
        <v>0</v>
      </c>
    </row>
    <row r="445" spans="4:27" ht="15" customHeight="1" x14ac:dyDescent="0.25">
      <c r="D445" s="179">
        <v>1</v>
      </c>
      <c r="E445" s="172">
        <f t="shared" si="79"/>
        <v>1</v>
      </c>
      <c r="F445" s="28" t="s">
        <v>1203</v>
      </c>
      <c r="G445" s="28" t="s">
        <v>993</v>
      </c>
      <c r="H445" s="28" t="s">
        <v>334</v>
      </c>
      <c r="I445" s="31">
        <v>41290</v>
      </c>
      <c r="J445" s="28" t="s">
        <v>46</v>
      </c>
      <c r="K445" s="28" t="s">
        <v>1204</v>
      </c>
      <c r="L445" s="28" t="s">
        <v>46</v>
      </c>
      <c r="M445" s="28" t="s">
        <v>1204</v>
      </c>
      <c r="N445" s="29">
        <v>2.44</v>
      </c>
      <c r="O445" s="28" t="s">
        <v>46</v>
      </c>
      <c r="P445" s="28" t="s">
        <v>1204</v>
      </c>
      <c r="Q445" s="29">
        <v>2.4</v>
      </c>
      <c r="R445" s="174" t="str">
        <f t="shared" ref="R445:R507" si="80">IF(OR(AND(N445&gt;=$B$20,Q445&lt;$B$21),AND(L445=O445,M445=P445,N445&gt;=$B$20,Q445&gt;=$B$20),AND(L445=O445,N445&gt;=$B$20,Q445&lt;2,Q445&gt;=$B$21)),"A",IF(OR(AND(N445&lt;$B$20,Q445&lt;$B$21),AND(L445=O445,OR(M445&lt;&gt;P445,M445=P445),N445&gt;=$B$21,Q445&gt;=$B$21)),"B",
IF(AND(L445&lt;&gt;O445,N445&gt;=$B$21,Q445&gt;=$B$21),"C",0)))</f>
        <v>A</v>
      </c>
      <c r="S445" s="177">
        <f t="shared" ref="S445:S507" si="81">1-U445+Z445</f>
        <v>1</v>
      </c>
      <c r="T445" s="177">
        <f t="shared" ref="T445:T507" si="82">IF(AND(L445=J445,M445=K445,N445&gt;=$B$20,R445="A"),1,0)</f>
        <v>1</v>
      </c>
      <c r="U445" s="177">
        <f t="shared" ref="U445:U507" si="83">IF(T445=1,0,1)</f>
        <v>0</v>
      </c>
      <c r="V445" s="181" t="str">
        <f t="shared" ref="V445:V507" si="84">L445&amp;" "&amp;M445</f>
        <v>Yersinia rohdei</v>
      </c>
      <c r="W445" s="181" t="str">
        <f t="shared" ref="W445:W507" si="85">O445&amp;" "&amp;P445</f>
        <v>Yersinia rohdei</v>
      </c>
      <c r="X445" s="177">
        <f t="shared" ref="X445:X507" si="86">IF(AND(V445=$B$1,N445&gt;=$B$20),1,0)</f>
        <v>0</v>
      </c>
      <c r="Y445" s="177">
        <f t="shared" ref="Y445:Y507" si="87">IF(AND(W445=$B$1,Q445&gt;=$B$20),1,0)</f>
        <v>0</v>
      </c>
      <c r="Z445" s="177">
        <f t="shared" ref="Z445:Z507" si="88">IF(AND(V445=$B$1,N445&gt;=$B$20,R445="A"),1,0)</f>
        <v>0</v>
      </c>
      <c r="AA445" s="177">
        <f t="shared" ref="AA445:AA507" si="89">IF(1-(X445+Y445)&gt;0,0,1)</f>
        <v>0</v>
      </c>
    </row>
    <row r="446" spans="4:27" ht="15" customHeight="1" x14ac:dyDescent="0.25">
      <c r="D446" s="179">
        <v>1</v>
      </c>
      <c r="E446" s="172">
        <f t="shared" si="79"/>
        <v>1</v>
      </c>
      <c r="F446" s="28" t="s">
        <v>1205</v>
      </c>
      <c r="G446" s="28" t="s">
        <v>993</v>
      </c>
      <c r="H446" s="28" t="s">
        <v>334</v>
      </c>
      <c r="I446" s="31">
        <v>41290</v>
      </c>
      <c r="J446" s="28" t="s">
        <v>46</v>
      </c>
      <c r="K446" s="28" t="s">
        <v>1204</v>
      </c>
      <c r="L446" s="28" t="s">
        <v>46</v>
      </c>
      <c r="M446" s="28" t="s">
        <v>1204</v>
      </c>
      <c r="N446" s="29">
        <v>2.46</v>
      </c>
      <c r="O446" s="28" t="s">
        <v>46</v>
      </c>
      <c r="P446" s="28" t="s">
        <v>1204</v>
      </c>
      <c r="Q446" s="29">
        <v>2.41</v>
      </c>
      <c r="R446" s="174" t="str">
        <f t="shared" si="80"/>
        <v>A</v>
      </c>
      <c r="S446" s="177">
        <f t="shared" si="81"/>
        <v>1</v>
      </c>
      <c r="T446" s="177">
        <f t="shared" si="82"/>
        <v>1</v>
      </c>
      <c r="U446" s="177">
        <f t="shared" si="83"/>
        <v>0</v>
      </c>
      <c r="V446" s="181" t="str">
        <f t="shared" si="84"/>
        <v>Yersinia rohdei</v>
      </c>
      <c r="W446" s="181" t="str">
        <f t="shared" si="85"/>
        <v>Yersinia rohdei</v>
      </c>
      <c r="X446" s="177">
        <f t="shared" si="86"/>
        <v>0</v>
      </c>
      <c r="Y446" s="177">
        <f t="shared" si="87"/>
        <v>0</v>
      </c>
      <c r="Z446" s="177">
        <f t="shared" si="88"/>
        <v>0</v>
      </c>
      <c r="AA446" s="177">
        <f t="shared" si="89"/>
        <v>0</v>
      </c>
    </row>
    <row r="447" spans="4:27" ht="15" customHeight="1" x14ac:dyDescent="0.25">
      <c r="D447" s="179">
        <v>0</v>
      </c>
      <c r="E447" s="172">
        <f t="shared" si="79"/>
        <v>0</v>
      </c>
      <c r="F447" s="28" t="s">
        <v>1206</v>
      </c>
      <c r="G447" s="28" t="s">
        <v>333</v>
      </c>
      <c r="H447" s="28" t="s">
        <v>334</v>
      </c>
      <c r="I447" s="31">
        <v>42142</v>
      </c>
      <c r="J447" s="28" t="s">
        <v>46</v>
      </c>
      <c r="K447" s="28" t="s">
        <v>1207</v>
      </c>
      <c r="L447" s="28" t="s">
        <v>46</v>
      </c>
      <c r="M447" s="28" t="s">
        <v>1207</v>
      </c>
      <c r="N447" s="29">
        <v>2.46</v>
      </c>
      <c r="O447" s="28" t="s">
        <v>46</v>
      </c>
      <c r="P447" s="28" t="s">
        <v>1207</v>
      </c>
      <c r="Q447" s="29">
        <v>2.29</v>
      </c>
      <c r="R447" s="174" t="str">
        <f t="shared" si="80"/>
        <v>A</v>
      </c>
      <c r="S447" s="177">
        <f t="shared" si="81"/>
        <v>1</v>
      </c>
      <c r="T447" s="177">
        <f t="shared" si="82"/>
        <v>1</v>
      </c>
      <c r="U447" s="177">
        <f t="shared" si="83"/>
        <v>0</v>
      </c>
      <c r="V447" s="181" t="str">
        <f t="shared" si="84"/>
        <v>Yersinia ruckeri</v>
      </c>
      <c r="W447" s="181" t="str">
        <f t="shared" si="85"/>
        <v>Yersinia ruckeri</v>
      </c>
      <c r="X447" s="177">
        <f t="shared" si="86"/>
        <v>0</v>
      </c>
      <c r="Y447" s="177">
        <f t="shared" si="87"/>
        <v>0</v>
      </c>
      <c r="Z447" s="177">
        <f t="shared" si="88"/>
        <v>0</v>
      </c>
      <c r="AA447" s="177">
        <f t="shared" si="89"/>
        <v>0</v>
      </c>
    </row>
    <row r="448" spans="4:27" ht="15" customHeight="1" x14ac:dyDescent="0.25">
      <c r="D448" s="179">
        <v>0</v>
      </c>
      <c r="E448" s="172">
        <f t="shared" si="79"/>
        <v>0</v>
      </c>
      <c r="F448" s="28" t="s">
        <v>1208</v>
      </c>
      <c r="G448" s="28" t="s">
        <v>333</v>
      </c>
      <c r="H448" s="28" t="s">
        <v>334</v>
      </c>
      <c r="I448" s="31">
        <v>43423</v>
      </c>
      <c r="J448" s="28" t="s">
        <v>46</v>
      </c>
      <c r="K448" s="28" t="s">
        <v>990</v>
      </c>
      <c r="L448" s="28" t="s">
        <v>46</v>
      </c>
      <c r="M448" s="28" t="s">
        <v>990</v>
      </c>
      <c r="N448" s="29">
        <v>2.35</v>
      </c>
      <c r="O448" s="28" t="s">
        <v>46</v>
      </c>
      <c r="P448" s="28" t="s">
        <v>990</v>
      </c>
      <c r="Q448" s="29">
        <v>2.2200000000000002</v>
      </c>
      <c r="R448" s="174" t="str">
        <f t="shared" si="80"/>
        <v>A</v>
      </c>
      <c r="S448" s="177">
        <f t="shared" si="81"/>
        <v>1</v>
      </c>
      <c r="T448" s="177">
        <f t="shared" si="82"/>
        <v>1</v>
      </c>
      <c r="U448" s="177">
        <f t="shared" si="83"/>
        <v>0</v>
      </c>
      <c r="V448" s="181" t="str">
        <f t="shared" si="84"/>
        <v>Yersinia enterocolitica</v>
      </c>
      <c r="W448" s="181" t="str">
        <f t="shared" si="85"/>
        <v>Yersinia enterocolitica</v>
      </c>
      <c r="X448" s="177">
        <f t="shared" si="86"/>
        <v>0</v>
      </c>
      <c r="Y448" s="177">
        <f t="shared" si="87"/>
        <v>0</v>
      </c>
      <c r="Z448" s="177">
        <f t="shared" si="88"/>
        <v>0</v>
      </c>
      <c r="AA448" s="177">
        <f t="shared" si="89"/>
        <v>0</v>
      </c>
    </row>
    <row r="449" spans="4:27" ht="15" customHeight="1" x14ac:dyDescent="0.25">
      <c r="D449" s="179">
        <v>1</v>
      </c>
      <c r="E449" s="172">
        <f t="shared" si="79"/>
        <v>1</v>
      </c>
      <c r="F449" s="28" t="s">
        <v>1209</v>
      </c>
      <c r="G449" s="28" t="s">
        <v>351</v>
      </c>
      <c r="H449" s="28" t="s">
        <v>334</v>
      </c>
      <c r="I449" s="31">
        <v>41304</v>
      </c>
      <c r="J449" s="28" t="s">
        <v>46</v>
      </c>
      <c r="K449" s="28" t="s">
        <v>1207</v>
      </c>
      <c r="L449" s="28" t="s">
        <v>46</v>
      </c>
      <c r="M449" s="28" t="s">
        <v>1207</v>
      </c>
      <c r="N449" s="29">
        <v>2.64</v>
      </c>
      <c r="O449" s="28" t="s">
        <v>46</v>
      </c>
      <c r="P449" s="28" t="s">
        <v>1207</v>
      </c>
      <c r="Q449" s="29">
        <v>2.41</v>
      </c>
      <c r="R449" s="174" t="str">
        <f t="shared" si="80"/>
        <v>A</v>
      </c>
      <c r="S449" s="177">
        <f t="shared" si="81"/>
        <v>1</v>
      </c>
      <c r="T449" s="177">
        <f t="shared" si="82"/>
        <v>1</v>
      </c>
      <c r="U449" s="177">
        <f t="shared" si="83"/>
        <v>0</v>
      </c>
      <c r="V449" s="181" t="str">
        <f t="shared" si="84"/>
        <v>Yersinia ruckeri</v>
      </c>
      <c r="W449" s="181" t="str">
        <f t="shared" si="85"/>
        <v>Yersinia ruckeri</v>
      </c>
      <c r="X449" s="177">
        <f t="shared" si="86"/>
        <v>0</v>
      </c>
      <c r="Y449" s="177">
        <f t="shared" si="87"/>
        <v>0</v>
      </c>
      <c r="Z449" s="177">
        <f t="shared" si="88"/>
        <v>0</v>
      </c>
      <c r="AA449" s="177">
        <f t="shared" si="89"/>
        <v>0</v>
      </c>
    </row>
    <row r="450" spans="4:27" ht="15" customHeight="1" x14ac:dyDescent="0.25">
      <c r="D450" s="179">
        <v>1</v>
      </c>
      <c r="E450" s="172">
        <f t="shared" ref="E450:E507" si="90">D450*S450</f>
        <v>1</v>
      </c>
      <c r="F450" s="28" t="s">
        <v>1210</v>
      </c>
      <c r="G450" s="28" t="s">
        <v>382</v>
      </c>
      <c r="H450" s="28" t="s">
        <v>334</v>
      </c>
      <c r="I450" s="31">
        <v>41304</v>
      </c>
      <c r="J450" s="28" t="s">
        <v>46</v>
      </c>
      <c r="K450" s="28" t="s">
        <v>1207</v>
      </c>
      <c r="L450" s="28" t="s">
        <v>46</v>
      </c>
      <c r="M450" s="28" t="s">
        <v>1207</v>
      </c>
      <c r="N450" s="29">
        <v>2.44</v>
      </c>
      <c r="O450" s="28" t="s">
        <v>46</v>
      </c>
      <c r="P450" s="28" t="s">
        <v>1207</v>
      </c>
      <c r="Q450" s="29">
        <v>2.2799999999999998</v>
      </c>
      <c r="R450" s="174" t="str">
        <f t="shared" si="80"/>
        <v>A</v>
      </c>
      <c r="S450" s="177">
        <f t="shared" si="81"/>
        <v>1</v>
      </c>
      <c r="T450" s="177">
        <f t="shared" si="82"/>
        <v>1</v>
      </c>
      <c r="U450" s="177">
        <f t="shared" si="83"/>
        <v>0</v>
      </c>
      <c r="V450" s="181" t="str">
        <f t="shared" si="84"/>
        <v>Yersinia ruckeri</v>
      </c>
      <c r="W450" s="181" t="str">
        <f t="shared" si="85"/>
        <v>Yersinia ruckeri</v>
      </c>
      <c r="X450" s="177">
        <f t="shared" si="86"/>
        <v>0</v>
      </c>
      <c r="Y450" s="177">
        <f t="shared" si="87"/>
        <v>0</v>
      </c>
      <c r="Z450" s="177">
        <f t="shared" si="88"/>
        <v>0</v>
      </c>
      <c r="AA450" s="177">
        <f t="shared" si="89"/>
        <v>0</v>
      </c>
    </row>
    <row r="451" spans="4:27" ht="15" customHeight="1" x14ac:dyDescent="0.25">
      <c r="D451" s="179">
        <v>1</v>
      </c>
      <c r="E451" s="172">
        <f t="shared" si="90"/>
        <v>1</v>
      </c>
      <c r="F451" s="28" t="s">
        <v>1211</v>
      </c>
      <c r="G451" s="28" t="s">
        <v>354</v>
      </c>
      <c r="H451" s="28" t="s">
        <v>334</v>
      </c>
      <c r="I451" s="31">
        <v>41304</v>
      </c>
      <c r="J451" s="28" t="s">
        <v>46</v>
      </c>
      <c r="K451" s="28" t="s">
        <v>1207</v>
      </c>
      <c r="L451" s="28" t="s">
        <v>46</v>
      </c>
      <c r="M451" s="28" t="s">
        <v>1207</v>
      </c>
      <c r="N451" s="29">
        <v>2.4700000000000002</v>
      </c>
      <c r="O451" s="28" t="s">
        <v>46</v>
      </c>
      <c r="P451" s="28" t="s">
        <v>1207</v>
      </c>
      <c r="Q451" s="29">
        <v>2.4500000000000002</v>
      </c>
      <c r="R451" s="174" t="str">
        <f t="shared" si="80"/>
        <v>A</v>
      </c>
      <c r="S451" s="177">
        <f t="shared" si="81"/>
        <v>1</v>
      </c>
      <c r="T451" s="177">
        <f t="shared" si="82"/>
        <v>1</v>
      </c>
      <c r="U451" s="177">
        <f t="shared" si="83"/>
        <v>0</v>
      </c>
      <c r="V451" s="181" t="str">
        <f t="shared" si="84"/>
        <v>Yersinia ruckeri</v>
      </c>
      <c r="W451" s="181" t="str">
        <f t="shared" si="85"/>
        <v>Yersinia ruckeri</v>
      </c>
      <c r="X451" s="177">
        <f t="shared" si="86"/>
        <v>0</v>
      </c>
      <c r="Y451" s="177">
        <f t="shared" si="87"/>
        <v>0</v>
      </c>
      <c r="Z451" s="177">
        <f t="shared" si="88"/>
        <v>0</v>
      </c>
      <c r="AA451" s="177">
        <f t="shared" si="89"/>
        <v>0</v>
      </c>
    </row>
    <row r="452" spans="4:27" ht="15" customHeight="1" x14ac:dyDescent="0.25">
      <c r="D452" s="179">
        <v>1</v>
      </c>
      <c r="E452" s="172">
        <f t="shared" si="90"/>
        <v>1</v>
      </c>
      <c r="F452" s="28" t="s">
        <v>1212</v>
      </c>
      <c r="G452" s="28" t="s">
        <v>354</v>
      </c>
      <c r="H452" s="28" t="s">
        <v>334</v>
      </c>
      <c r="I452" s="31">
        <v>41304</v>
      </c>
      <c r="J452" s="28" t="s">
        <v>46</v>
      </c>
      <c r="K452" s="28" t="s">
        <v>1207</v>
      </c>
      <c r="L452" s="28" t="s">
        <v>46</v>
      </c>
      <c r="M452" s="28" t="s">
        <v>1207</v>
      </c>
      <c r="N452" s="29">
        <v>2.59</v>
      </c>
      <c r="O452" s="28" t="s">
        <v>46</v>
      </c>
      <c r="P452" s="28" t="s">
        <v>1207</v>
      </c>
      <c r="Q452" s="29">
        <v>2.4700000000000002</v>
      </c>
      <c r="R452" s="174" t="str">
        <f t="shared" si="80"/>
        <v>A</v>
      </c>
      <c r="S452" s="177">
        <f t="shared" si="81"/>
        <v>1</v>
      </c>
      <c r="T452" s="177">
        <f t="shared" si="82"/>
        <v>1</v>
      </c>
      <c r="U452" s="177">
        <f t="shared" si="83"/>
        <v>0</v>
      </c>
      <c r="V452" s="181" t="str">
        <f t="shared" si="84"/>
        <v>Yersinia ruckeri</v>
      </c>
      <c r="W452" s="181" t="str">
        <f t="shared" si="85"/>
        <v>Yersinia ruckeri</v>
      </c>
      <c r="X452" s="177">
        <f t="shared" si="86"/>
        <v>0</v>
      </c>
      <c r="Y452" s="177">
        <f t="shared" si="87"/>
        <v>0</v>
      </c>
      <c r="Z452" s="177">
        <f t="shared" si="88"/>
        <v>0</v>
      </c>
      <c r="AA452" s="177">
        <f t="shared" si="89"/>
        <v>0</v>
      </c>
    </row>
    <row r="453" spans="4:27" ht="15" customHeight="1" x14ac:dyDescent="0.25">
      <c r="D453" s="179">
        <v>1</v>
      </c>
      <c r="E453" s="172">
        <f t="shared" si="90"/>
        <v>1</v>
      </c>
      <c r="F453" s="28" t="s">
        <v>1213</v>
      </c>
      <c r="G453" s="28" t="s">
        <v>359</v>
      </c>
      <c r="H453" s="28" t="s">
        <v>334</v>
      </c>
      <c r="I453" s="31">
        <v>41304</v>
      </c>
      <c r="J453" s="28" t="s">
        <v>46</v>
      </c>
      <c r="K453" s="28" t="s">
        <v>1207</v>
      </c>
      <c r="L453" s="28" t="s">
        <v>46</v>
      </c>
      <c r="M453" s="28" t="s">
        <v>1207</v>
      </c>
      <c r="N453" s="29">
        <v>2.61</v>
      </c>
      <c r="O453" s="28" t="s">
        <v>46</v>
      </c>
      <c r="P453" s="28" t="s">
        <v>1207</v>
      </c>
      <c r="Q453" s="29">
        <v>2.3199999999999998</v>
      </c>
      <c r="R453" s="174" t="str">
        <f t="shared" si="80"/>
        <v>A</v>
      </c>
      <c r="S453" s="177">
        <f t="shared" si="81"/>
        <v>1</v>
      </c>
      <c r="T453" s="177">
        <f t="shared" si="82"/>
        <v>1</v>
      </c>
      <c r="U453" s="177">
        <f t="shared" si="83"/>
        <v>0</v>
      </c>
      <c r="V453" s="181" t="str">
        <f t="shared" si="84"/>
        <v>Yersinia ruckeri</v>
      </c>
      <c r="W453" s="181" t="str">
        <f t="shared" si="85"/>
        <v>Yersinia ruckeri</v>
      </c>
      <c r="X453" s="177">
        <f t="shared" si="86"/>
        <v>0</v>
      </c>
      <c r="Y453" s="177">
        <f t="shared" si="87"/>
        <v>0</v>
      </c>
      <c r="Z453" s="177">
        <f t="shared" si="88"/>
        <v>0</v>
      </c>
      <c r="AA453" s="177">
        <f t="shared" si="89"/>
        <v>0</v>
      </c>
    </row>
    <row r="454" spans="4:27" ht="15" customHeight="1" x14ac:dyDescent="0.25">
      <c r="D454" s="179">
        <v>1</v>
      </c>
      <c r="E454" s="172">
        <f t="shared" si="90"/>
        <v>1</v>
      </c>
      <c r="F454" s="28" t="s">
        <v>149</v>
      </c>
      <c r="G454" s="28" t="s">
        <v>359</v>
      </c>
      <c r="H454" s="28" t="s">
        <v>334</v>
      </c>
      <c r="I454" s="31">
        <v>41304</v>
      </c>
      <c r="J454" s="28" t="s">
        <v>46</v>
      </c>
      <c r="K454" s="28" t="s">
        <v>1207</v>
      </c>
      <c r="L454" s="28" t="s">
        <v>46</v>
      </c>
      <c r="M454" s="28" t="s">
        <v>1207</v>
      </c>
      <c r="N454" s="29">
        <v>2.5499999999999998</v>
      </c>
      <c r="O454" s="28" t="s">
        <v>46</v>
      </c>
      <c r="P454" s="28" t="s">
        <v>1207</v>
      </c>
      <c r="Q454" s="29">
        <v>2.37</v>
      </c>
      <c r="R454" s="174" t="str">
        <f t="shared" si="80"/>
        <v>A</v>
      </c>
      <c r="S454" s="177">
        <f t="shared" si="81"/>
        <v>1</v>
      </c>
      <c r="T454" s="177">
        <f t="shared" si="82"/>
        <v>1</v>
      </c>
      <c r="U454" s="177">
        <f t="shared" si="83"/>
        <v>0</v>
      </c>
      <c r="V454" s="181" t="str">
        <f t="shared" si="84"/>
        <v>Yersinia ruckeri</v>
      </c>
      <c r="W454" s="181" t="str">
        <f t="shared" si="85"/>
        <v>Yersinia ruckeri</v>
      </c>
      <c r="X454" s="177">
        <f t="shared" si="86"/>
        <v>0</v>
      </c>
      <c r="Y454" s="177">
        <f t="shared" si="87"/>
        <v>0</v>
      </c>
      <c r="Z454" s="177">
        <f t="shared" si="88"/>
        <v>0</v>
      </c>
      <c r="AA454" s="177">
        <f t="shared" si="89"/>
        <v>0</v>
      </c>
    </row>
    <row r="455" spans="4:27" ht="15" customHeight="1" x14ac:dyDescent="0.25">
      <c r="D455" s="179">
        <v>0</v>
      </c>
      <c r="E455" s="172">
        <f t="shared" si="90"/>
        <v>0</v>
      </c>
      <c r="F455" s="28" t="s">
        <v>1214</v>
      </c>
      <c r="G455" s="28" t="s">
        <v>1215</v>
      </c>
      <c r="H455" s="28" t="s">
        <v>444</v>
      </c>
      <c r="I455" s="31" t="s">
        <v>1216</v>
      </c>
      <c r="J455" s="28" t="s">
        <v>46</v>
      </c>
      <c r="K455" s="28" t="s">
        <v>1207</v>
      </c>
      <c r="L455" s="28" t="s">
        <v>46</v>
      </c>
      <c r="M455" s="28" t="s">
        <v>1207</v>
      </c>
      <c r="N455" s="29">
        <v>2.71</v>
      </c>
      <c r="O455" s="28" t="s">
        <v>46</v>
      </c>
      <c r="P455" s="28" t="s">
        <v>1207</v>
      </c>
      <c r="Q455" s="29">
        <v>2.31</v>
      </c>
      <c r="R455" s="174" t="str">
        <f t="shared" si="80"/>
        <v>A</v>
      </c>
      <c r="S455" s="177">
        <f t="shared" si="81"/>
        <v>1</v>
      </c>
      <c r="T455" s="177">
        <f t="shared" si="82"/>
        <v>1</v>
      </c>
      <c r="U455" s="177">
        <f t="shared" si="83"/>
        <v>0</v>
      </c>
      <c r="V455" s="181" t="str">
        <f t="shared" si="84"/>
        <v>Yersinia ruckeri</v>
      </c>
      <c r="W455" s="181" t="str">
        <f t="shared" si="85"/>
        <v>Yersinia ruckeri</v>
      </c>
      <c r="X455" s="177">
        <f t="shared" si="86"/>
        <v>0</v>
      </c>
      <c r="Y455" s="177">
        <f t="shared" si="87"/>
        <v>0</v>
      </c>
      <c r="Z455" s="177">
        <f t="shared" si="88"/>
        <v>0</v>
      </c>
      <c r="AA455" s="177">
        <f t="shared" si="89"/>
        <v>0</v>
      </c>
    </row>
    <row r="456" spans="4:27" ht="15" customHeight="1" x14ac:dyDescent="0.25">
      <c r="D456" s="179">
        <v>0</v>
      </c>
      <c r="E456" s="172">
        <f t="shared" si="90"/>
        <v>0</v>
      </c>
      <c r="F456" s="28" t="s">
        <v>1217</v>
      </c>
      <c r="G456" s="28" t="s">
        <v>359</v>
      </c>
      <c r="H456" s="28" t="s">
        <v>444</v>
      </c>
      <c r="I456" s="31" t="s">
        <v>1218</v>
      </c>
      <c r="J456" s="28" t="s">
        <v>46</v>
      </c>
      <c r="K456" s="28" t="s">
        <v>1207</v>
      </c>
      <c r="L456" s="28" t="s">
        <v>46</v>
      </c>
      <c r="M456" s="28" t="s">
        <v>1207</v>
      </c>
      <c r="N456" s="29">
        <v>2.71</v>
      </c>
      <c r="O456" s="28" t="s">
        <v>46</v>
      </c>
      <c r="P456" s="28" t="s">
        <v>1207</v>
      </c>
      <c r="Q456" s="29">
        <v>2.21</v>
      </c>
      <c r="R456" s="174" t="str">
        <f t="shared" si="80"/>
        <v>A</v>
      </c>
      <c r="S456" s="177">
        <f t="shared" si="81"/>
        <v>1</v>
      </c>
      <c r="T456" s="177">
        <f t="shared" si="82"/>
        <v>1</v>
      </c>
      <c r="U456" s="177">
        <f t="shared" si="83"/>
        <v>0</v>
      </c>
      <c r="V456" s="181" t="str">
        <f t="shared" si="84"/>
        <v>Yersinia ruckeri</v>
      </c>
      <c r="W456" s="181" t="str">
        <f t="shared" si="85"/>
        <v>Yersinia ruckeri</v>
      </c>
      <c r="X456" s="177">
        <f t="shared" si="86"/>
        <v>0</v>
      </c>
      <c r="Y456" s="177">
        <f t="shared" si="87"/>
        <v>0</v>
      </c>
      <c r="Z456" s="177">
        <f t="shared" si="88"/>
        <v>0</v>
      </c>
      <c r="AA456" s="177">
        <f t="shared" si="89"/>
        <v>0</v>
      </c>
    </row>
    <row r="457" spans="4:27" ht="15" customHeight="1" x14ac:dyDescent="0.25">
      <c r="D457" s="179">
        <v>1</v>
      </c>
      <c r="E457" s="172">
        <f t="shared" si="90"/>
        <v>1</v>
      </c>
      <c r="F457" s="28" t="s">
        <v>150</v>
      </c>
      <c r="G457" s="28" t="s">
        <v>541</v>
      </c>
      <c r="H457" s="28" t="s">
        <v>334</v>
      </c>
      <c r="I457" s="31">
        <v>41367</v>
      </c>
      <c r="J457" s="28" t="s">
        <v>46</v>
      </c>
      <c r="K457" s="28" t="s">
        <v>1207</v>
      </c>
      <c r="L457" s="28" t="s">
        <v>46</v>
      </c>
      <c r="M457" s="28" t="s">
        <v>1207</v>
      </c>
      <c r="N457" s="29">
        <v>2.42</v>
      </c>
      <c r="O457" s="28" t="s">
        <v>46</v>
      </c>
      <c r="P457" s="28" t="s">
        <v>1207</v>
      </c>
      <c r="Q457" s="29">
        <v>2.27</v>
      </c>
      <c r="R457" s="174" t="str">
        <f t="shared" si="80"/>
        <v>A</v>
      </c>
      <c r="S457" s="177">
        <f t="shared" si="81"/>
        <v>1</v>
      </c>
      <c r="T457" s="177">
        <f t="shared" si="82"/>
        <v>1</v>
      </c>
      <c r="U457" s="177">
        <f t="shared" si="83"/>
        <v>0</v>
      </c>
      <c r="V457" s="181" t="str">
        <f t="shared" si="84"/>
        <v>Yersinia ruckeri</v>
      </c>
      <c r="W457" s="181" t="str">
        <f t="shared" si="85"/>
        <v>Yersinia ruckeri</v>
      </c>
      <c r="X457" s="177">
        <f t="shared" si="86"/>
        <v>0</v>
      </c>
      <c r="Y457" s="177">
        <f t="shared" si="87"/>
        <v>0</v>
      </c>
      <c r="Z457" s="177">
        <f t="shared" si="88"/>
        <v>0</v>
      </c>
      <c r="AA457" s="177">
        <f t="shared" si="89"/>
        <v>0</v>
      </c>
    </row>
    <row r="458" spans="4:27" ht="15" customHeight="1" x14ac:dyDescent="0.25">
      <c r="D458" s="179">
        <v>0</v>
      </c>
      <c r="E458" s="172">
        <f t="shared" si="90"/>
        <v>0</v>
      </c>
      <c r="F458" s="28" t="s">
        <v>1219</v>
      </c>
      <c r="G458" s="28" t="s">
        <v>333</v>
      </c>
      <c r="H458" s="28" t="s">
        <v>334</v>
      </c>
      <c r="I458" s="31">
        <v>41592</v>
      </c>
      <c r="J458" s="28" t="s">
        <v>46</v>
      </c>
      <c r="K458" s="28" t="s">
        <v>1207</v>
      </c>
      <c r="L458" s="28" t="s">
        <v>46</v>
      </c>
      <c r="M458" s="28" t="s">
        <v>1207</v>
      </c>
      <c r="N458" s="29">
        <v>2.5299999999999998</v>
      </c>
      <c r="O458" s="28" t="s">
        <v>46</v>
      </c>
      <c r="P458" s="28" t="s">
        <v>1207</v>
      </c>
      <c r="Q458" s="29">
        <v>2.4500000000000002</v>
      </c>
      <c r="R458" s="174" t="str">
        <f t="shared" si="80"/>
        <v>A</v>
      </c>
      <c r="S458" s="177">
        <f t="shared" si="81"/>
        <v>1</v>
      </c>
      <c r="T458" s="177">
        <f t="shared" si="82"/>
        <v>1</v>
      </c>
      <c r="U458" s="177">
        <f t="shared" si="83"/>
        <v>0</v>
      </c>
      <c r="V458" s="181" t="str">
        <f t="shared" si="84"/>
        <v>Yersinia ruckeri</v>
      </c>
      <c r="W458" s="181" t="str">
        <f t="shared" si="85"/>
        <v>Yersinia ruckeri</v>
      </c>
      <c r="X458" s="177">
        <f t="shared" si="86"/>
        <v>0</v>
      </c>
      <c r="Y458" s="177">
        <f t="shared" si="87"/>
        <v>0</v>
      </c>
      <c r="Z458" s="177">
        <f t="shared" si="88"/>
        <v>0</v>
      </c>
      <c r="AA458" s="177">
        <f t="shared" si="89"/>
        <v>0</v>
      </c>
    </row>
    <row r="459" spans="4:27" ht="15" customHeight="1" x14ac:dyDescent="0.25">
      <c r="D459" s="179">
        <v>0</v>
      </c>
      <c r="E459" s="172">
        <f t="shared" si="90"/>
        <v>0</v>
      </c>
      <c r="F459" s="28" t="s">
        <v>1220</v>
      </c>
      <c r="G459" s="28" t="s">
        <v>382</v>
      </c>
      <c r="H459" s="28" t="s">
        <v>383</v>
      </c>
      <c r="I459" s="31" t="s">
        <v>1221</v>
      </c>
      <c r="J459" s="28" t="s">
        <v>46</v>
      </c>
      <c r="K459" s="28" t="s">
        <v>1204</v>
      </c>
      <c r="L459" s="28" t="s">
        <v>46</v>
      </c>
      <c r="M459" s="28" t="s">
        <v>1204</v>
      </c>
      <c r="N459" s="29">
        <v>2.83</v>
      </c>
      <c r="O459" s="28" t="s">
        <v>46</v>
      </c>
      <c r="P459" s="28" t="s">
        <v>1204</v>
      </c>
      <c r="Q459" s="29">
        <v>2.31</v>
      </c>
      <c r="R459" s="174" t="str">
        <f t="shared" si="80"/>
        <v>A</v>
      </c>
      <c r="S459" s="177">
        <f t="shared" si="81"/>
        <v>1</v>
      </c>
      <c r="T459" s="177">
        <f t="shared" si="82"/>
        <v>1</v>
      </c>
      <c r="U459" s="177">
        <f t="shared" si="83"/>
        <v>0</v>
      </c>
      <c r="V459" s="181" t="str">
        <f t="shared" si="84"/>
        <v>Yersinia rohdei</v>
      </c>
      <c r="W459" s="181" t="str">
        <f t="shared" si="85"/>
        <v>Yersinia rohdei</v>
      </c>
      <c r="X459" s="177">
        <f t="shared" si="86"/>
        <v>0</v>
      </c>
      <c r="Y459" s="177">
        <f t="shared" si="87"/>
        <v>0</v>
      </c>
      <c r="Z459" s="177">
        <f t="shared" si="88"/>
        <v>0</v>
      </c>
      <c r="AA459" s="177">
        <f t="shared" si="89"/>
        <v>0</v>
      </c>
    </row>
    <row r="460" spans="4:27" ht="15" customHeight="1" x14ac:dyDescent="0.25">
      <c r="D460" s="179">
        <v>0</v>
      </c>
      <c r="E460" s="172">
        <f t="shared" si="90"/>
        <v>0</v>
      </c>
      <c r="F460" s="28" t="s">
        <v>1222</v>
      </c>
      <c r="G460" s="28" t="s">
        <v>333</v>
      </c>
      <c r="H460" s="28" t="s">
        <v>334</v>
      </c>
      <c r="I460" s="31">
        <v>41666</v>
      </c>
      <c r="J460" s="28" t="s">
        <v>46</v>
      </c>
      <c r="K460" s="28" t="s">
        <v>1207</v>
      </c>
      <c r="L460" s="28" t="s">
        <v>46</v>
      </c>
      <c r="M460" s="28" t="s">
        <v>1207</v>
      </c>
      <c r="N460" s="29">
        <v>2.2200000000000002</v>
      </c>
      <c r="O460" s="28" t="s">
        <v>46</v>
      </c>
      <c r="P460" s="28" t="s">
        <v>1207</v>
      </c>
      <c r="Q460" s="29">
        <v>2.2200000000000002</v>
      </c>
      <c r="R460" s="174" t="str">
        <f t="shared" si="80"/>
        <v>A</v>
      </c>
      <c r="S460" s="177">
        <f t="shared" si="81"/>
        <v>1</v>
      </c>
      <c r="T460" s="177">
        <f t="shared" si="82"/>
        <v>1</v>
      </c>
      <c r="U460" s="177">
        <f t="shared" si="83"/>
        <v>0</v>
      </c>
      <c r="V460" s="181" t="str">
        <f t="shared" si="84"/>
        <v>Yersinia ruckeri</v>
      </c>
      <c r="W460" s="181" t="str">
        <f t="shared" si="85"/>
        <v>Yersinia ruckeri</v>
      </c>
      <c r="X460" s="177">
        <f t="shared" si="86"/>
        <v>0</v>
      </c>
      <c r="Y460" s="177">
        <f t="shared" si="87"/>
        <v>0</v>
      </c>
      <c r="Z460" s="177">
        <f t="shared" si="88"/>
        <v>0</v>
      </c>
      <c r="AA460" s="177">
        <f t="shared" si="89"/>
        <v>0</v>
      </c>
    </row>
    <row r="461" spans="4:27" ht="15" customHeight="1" x14ac:dyDescent="0.25">
      <c r="D461" s="179">
        <v>0</v>
      </c>
      <c r="E461" s="172">
        <f t="shared" si="90"/>
        <v>0</v>
      </c>
      <c r="F461" s="28">
        <v>141010411</v>
      </c>
      <c r="G461" s="28" t="s">
        <v>333</v>
      </c>
      <c r="H461" s="28" t="s">
        <v>334</v>
      </c>
      <c r="I461" s="31">
        <v>41866</v>
      </c>
      <c r="J461" s="28" t="s">
        <v>46</v>
      </c>
      <c r="K461" s="28" t="s">
        <v>1207</v>
      </c>
      <c r="L461" s="28" t="s">
        <v>46</v>
      </c>
      <c r="M461" s="28" t="s">
        <v>1207</v>
      </c>
      <c r="N461" s="29">
        <v>2.2799999999999998</v>
      </c>
      <c r="O461" s="28" t="s">
        <v>46</v>
      </c>
      <c r="P461" s="28" t="s">
        <v>1207</v>
      </c>
      <c r="Q461" s="29">
        <v>2.1</v>
      </c>
      <c r="R461" s="174" t="str">
        <f t="shared" si="80"/>
        <v>A</v>
      </c>
      <c r="S461" s="177">
        <f t="shared" si="81"/>
        <v>1</v>
      </c>
      <c r="T461" s="177">
        <f t="shared" si="82"/>
        <v>1</v>
      </c>
      <c r="U461" s="177">
        <f t="shared" si="83"/>
        <v>0</v>
      </c>
      <c r="V461" s="181" t="str">
        <f t="shared" si="84"/>
        <v>Yersinia ruckeri</v>
      </c>
      <c r="W461" s="181" t="str">
        <f t="shared" si="85"/>
        <v>Yersinia ruckeri</v>
      </c>
      <c r="X461" s="177">
        <f t="shared" si="86"/>
        <v>0</v>
      </c>
      <c r="Y461" s="177">
        <f t="shared" si="87"/>
        <v>0</v>
      </c>
      <c r="Z461" s="177">
        <f t="shared" si="88"/>
        <v>0</v>
      </c>
      <c r="AA461" s="177">
        <f t="shared" si="89"/>
        <v>0</v>
      </c>
    </row>
    <row r="462" spans="4:27" ht="15" customHeight="1" x14ac:dyDescent="0.25">
      <c r="D462" s="179">
        <v>0</v>
      </c>
      <c r="E462" s="172">
        <f t="shared" si="90"/>
        <v>0</v>
      </c>
      <c r="F462" s="28" t="s">
        <v>1223</v>
      </c>
      <c r="G462" s="28" t="s">
        <v>333</v>
      </c>
      <c r="H462" s="28" t="s">
        <v>334</v>
      </c>
      <c r="I462" s="31">
        <v>41743</v>
      </c>
      <c r="J462" s="28" t="s">
        <v>46</v>
      </c>
      <c r="K462" s="28" t="s">
        <v>1207</v>
      </c>
      <c r="L462" s="28" t="s">
        <v>46</v>
      </c>
      <c r="M462" s="28" t="s">
        <v>1207</v>
      </c>
      <c r="N462" s="29">
        <v>2.52</v>
      </c>
      <c r="O462" s="28" t="s">
        <v>46</v>
      </c>
      <c r="P462" s="28" t="s">
        <v>1207</v>
      </c>
      <c r="Q462" s="29">
        <v>2.4</v>
      </c>
      <c r="R462" s="174" t="str">
        <f t="shared" si="80"/>
        <v>A</v>
      </c>
      <c r="S462" s="177">
        <f t="shared" si="81"/>
        <v>1</v>
      </c>
      <c r="T462" s="177">
        <f t="shared" si="82"/>
        <v>1</v>
      </c>
      <c r="U462" s="177">
        <f t="shared" si="83"/>
        <v>0</v>
      </c>
      <c r="V462" s="181" t="str">
        <f t="shared" si="84"/>
        <v>Yersinia ruckeri</v>
      </c>
      <c r="W462" s="181" t="str">
        <f t="shared" si="85"/>
        <v>Yersinia ruckeri</v>
      </c>
      <c r="X462" s="177">
        <f t="shared" si="86"/>
        <v>0</v>
      </c>
      <c r="Y462" s="177">
        <f t="shared" si="87"/>
        <v>0</v>
      </c>
      <c r="Z462" s="177">
        <f t="shared" si="88"/>
        <v>0</v>
      </c>
      <c r="AA462" s="177">
        <f t="shared" si="89"/>
        <v>0</v>
      </c>
    </row>
    <row r="463" spans="4:27" ht="15" customHeight="1" x14ac:dyDescent="0.25">
      <c r="D463" s="179">
        <v>0</v>
      </c>
      <c r="E463" s="172">
        <f t="shared" si="90"/>
        <v>0</v>
      </c>
      <c r="F463" s="28" t="s">
        <v>1224</v>
      </c>
      <c r="G463" s="28" t="s">
        <v>333</v>
      </c>
      <c r="H463" s="28" t="s">
        <v>334</v>
      </c>
      <c r="I463" s="31">
        <v>41968</v>
      </c>
      <c r="J463" s="28" t="s">
        <v>46</v>
      </c>
      <c r="K463" s="28" t="s">
        <v>1207</v>
      </c>
      <c r="L463" s="28" t="s">
        <v>46</v>
      </c>
      <c r="M463" s="28" t="s">
        <v>1207</v>
      </c>
      <c r="N463" s="29">
        <v>2.23</v>
      </c>
      <c r="O463" s="28" t="s">
        <v>46</v>
      </c>
      <c r="P463" s="28" t="s">
        <v>1207</v>
      </c>
      <c r="Q463" s="29">
        <v>2.14</v>
      </c>
      <c r="R463" s="174" t="str">
        <f t="shared" si="80"/>
        <v>A</v>
      </c>
      <c r="S463" s="177">
        <f t="shared" si="81"/>
        <v>1</v>
      </c>
      <c r="T463" s="177">
        <f t="shared" si="82"/>
        <v>1</v>
      </c>
      <c r="U463" s="177">
        <f t="shared" si="83"/>
        <v>0</v>
      </c>
      <c r="V463" s="181" t="str">
        <f t="shared" si="84"/>
        <v>Yersinia ruckeri</v>
      </c>
      <c r="W463" s="181" t="str">
        <f t="shared" si="85"/>
        <v>Yersinia ruckeri</v>
      </c>
      <c r="X463" s="177">
        <f t="shared" si="86"/>
        <v>0</v>
      </c>
      <c r="Y463" s="177">
        <f t="shared" si="87"/>
        <v>0</v>
      </c>
      <c r="Z463" s="177">
        <f t="shared" si="88"/>
        <v>0</v>
      </c>
      <c r="AA463" s="177">
        <f t="shared" si="89"/>
        <v>0</v>
      </c>
    </row>
    <row r="464" spans="4:27" ht="15" customHeight="1" x14ac:dyDescent="0.25">
      <c r="D464" s="179">
        <v>0</v>
      </c>
      <c r="E464" s="172">
        <f t="shared" si="90"/>
        <v>0</v>
      </c>
      <c r="F464" s="28" t="s">
        <v>1225</v>
      </c>
      <c r="G464" s="28" t="s">
        <v>333</v>
      </c>
      <c r="H464" s="28" t="s">
        <v>334</v>
      </c>
      <c r="I464" s="31">
        <v>42132</v>
      </c>
      <c r="J464" s="28" t="s">
        <v>46</v>
      </c>
      <c r="K464" s="28" t="s">
        <v>1207</v>
      </c>
      <c r="L464" s="28" t="s">
        <v>46</v>
      </c>
      <c r="M464" s="28" t="s">
        <v>1207</v>
      </c>
      <c r="N464" s="29">
        <v>2.31</v>
      </c>
      <c r="O464" s="28" t="s">
        <v>46</v>
      </c>
      <c r="P464" s="28" t="s">
        <v>1207</v>
      </c>
      <c r="Q464" s="29">
        <v>2.19</v>
      </c>
      <c r="R464" s="174" t="str">
        <f t="shared" si="80"/>
        <v>A</v>
      </c>
      <c r="S464" s="177">
        <f t="shared" si="81"/>
        <v>1</v>
      </c>
      <c r="T464" s="177">
        <f t="shared" si="82"/>
        <v>1</v>
      </c>
      <c r="U464" s="177">
        <f t="shared" si="83"/>
        <v>0</v>
      </c>
      <c r="V464" s="181" t="str">
        <f t="shared" si="84"/>
        <v>Yersinia ruckeri</v>
      </c>
      <c r="W464" s="181" t="str">
        <f t="shared" si="85"/>
        <v>Yersinia ruckeri</v>
      </c>
      <c r="X464" s="177">
        <f t="shared" si="86"/>
        <v>0</v>
      </c>
      <c r="Y464" s="177">
        <f t="shared" si="87"/>
        <v>0</v>
      </c>
      <c r="Z464" s="177">
        <f t="shared" si="88"/>
        <v>0</v>
      </c>
      <c r="AA464" s="177">
        <f t="shared" si="89"/>
        <v>0</v>
      </c>
    </row>
    <row r="465" spans="4:27" ht="15" customHeight="1" x14ac:dyDescent="0.25">
      <c r="D465" s="179">
        <v>0</v>
      </c>
      <c r="E465" s="172">
        <f t="shared" si="90"/>
        <v>0</v>
      </c>
      <c r="F465" s="28" t="s">
        <v>1226</v>
      </c>
      <c r="G465" s="28" t="s">
        <v>333</v>
      </c>
      <c r="H465" s="28" t="s">
        <v>334</v>
      </c>
      <c r="I465" s="31">
        <v>42132</v>
      </c>
      <c r="J465" s="28" t="s">
        <v>46</v>
      </c>
      <c r="K465" s="28" t="s">
        <v>1207</v>
      </c>
      <c r="L465" s="28" t="s">
        <v>46</v>
      </c>
      <c r="M465" s="28" t="s">
        <v>1207</v>
      </c>
      <c r="N465" s="29">
        <v>2.54</v>
      </c>
      <c r="O465" s="28" t="s">
        <v>46</v>
      </c>
      <c r="P465" s="28" t="s">
        <v>1207</v>
      </c>
      <c r="Q465" s="29">
        <v>2.2999999999999998</v>
      </c>
      <c r="R465" s="174" t="str">
        <f t="shared" si="80"/>
        <v>A</v>
      </c>
      <c r="S465" s="177">
        <f t="shared" si="81"/>
        <v>1</v>
      </c>
      <c r="T465" s="177">
        <f t="shared" si="82"/>
        <v>1</v>
      </c>
      <c r="U465" s="177">
        <f t="shared" si="83"/>
        <v>0</v>
      </c>
      <c r="V465" s="181" t="str">
        <f t="shared" si="84"/>
        <v>Yersinia ruckeri</v>
      </c>
      <c r="W465" s="181" t="str">
        <f t="shared" si="85"/>
        <v>Yersinia ruckeri</v>
      </c>
      <c r="X465" s="177">
        <f t="shared" si="86"/>
        <v>0</v>
      </c>
      <c r="Y465" s="177">
        <f t="shared" si="87"/>
        <v>0</v>
      </c>
      <c r="Z465" s="177">
        <f t="shared" si="88"/>
        <v>0</v>
      </c>
      <c r="AA465" s="177">
        <f t="shared" si="89"/>
        <v>0</v>
      </c>
    </row>
    <row r="466" spans="4:27" ht="15" customHeight="1" x14ac:dyDescent="0.25">
      <c r="D466" s="179">
        <v>0</v>
      </c>
      <c r="E466" s="172">
        <f t="shared" si="90"/>
        <v>0</v>
      </c>
      <c r="F466" s="28" t="s">
        <v>1227</v>
      </c>
      <c r="G466" s="28" t="s">
        <v>333</v>
      </c>
      <c r="H466" s="28" t="s">
        <v>334</v>
      </c>
      <c r="I466" s="31">
        <v>42146</v>
      </c>
      <c r="J466" s="28" t="s">
        <v>46</v>
      </c>
      <c r="K466" s="28" t="s">
        <v>1207</v>
      </c>
      <c r="L466" s="28" t="s">
        <v>46</v>
      </c>
      <c r="M466" s="28" t="s">
        <v>1207</v>
      </c>
      <c r="N466" s="29">
        <v>2.4500000000000002</v>
      </c>
      <c r="O466" s="28" t="s">
        <v>46</v>
      </c>
      <c r="P466" s="28" t="s">
        <v>1207</v>
      </c>
      <c r="Q466" s="29">
        <v>2.35</v>
      </c>
      <c r="R466" s="174" t="str">
        <f t="shared" si="80"/>
        <v>A</v>
      </c>
      <c r="S466" s="177">
        <f t="shared" si="81"/>
        <v>1</v>
      </c>
      <c r="T466" s="177">
        <f t="shared" si="82"/>
        <v>1</v>
      </c>
      <c r="U466" s="177">
        <f t="shared" si="83"/>
        <v>0</v>
      </c>
      <c r="V466" s="181" t="str">
        <f t="shared" si="84"/>
        <v>Yersinia ruckeri</v>
      </c>
      <c r="W466" s="181" t="str">
        <f t="shared" si="85"/>
        <v>Yersinia ruckeri</v>
      </c>
      <c r="X466" s="177">
        <f t="shared" si="86"/>
        <v>0</v>
      </c>
      <c r="Y466" s="177">
        <f t="shared" si="87"/>
        <v>0</v>
      </c>
      <c r="Z466" s="177">
        <f t="shared" si="88"/>
        <v>0</v>
      </c>
      <c r="AA466" s="177">
        <f t="shared" si="89"/>
        <v>0</v>
      </c>
    </row>
    <row r="467" spans="4:27" ht="15" customHeight="1" x14ac:dyDescent="0.25">
      <c r="D467" s="179">
        <v>0</v>
      </c>
      <c r="E467" s="172">
        <f t="shared" si="90"/>
        <v>0</v>
      </c>
      <c r="F467" s="28" t="s">
        <v>1228</v>
      </c>
      <c r="G467" s="28" t="s">
        <v>333</v>
      </c>
      <c r="H467" s="28" t="s">
        <v>334</v>
      </c>
      <c r="I467" s="31">
        <v>42156</v>
      </c>
      <c r="J467" s="28" t="s">
        <v>46</v>
      </c>
      <c r="K467" s="28" t="s">
        <v>1207</v>
      </c>
      <c r="L467" s="28" t="s">
        <v>46</v>
      </c>
      <c r="M467" s="28" t="s">
        <v>1207</v>
      </c>
      <c r="N467" s="29">
        <v>2.59</v>
      </c>
      <c r="O467" s="28" t="s">
        <v>46</v>
      </c>
      <c r="P467" s="28" t="s">
        <v>1207</v>
      </c>
      <c r="Q467" s="29">
        <v>2.36</v>
      </c>
      <c r="R467" s="174" t="str">
        <f t="shared" si="80"/>
        <v>A</v>
      </c>
      <c r="S467" s="177">
        <f t="shared" si="81"/>
        <v>1</v>
      </c>
      <c r="T467" s="177">
        <f t="shared" si="82"/>
        <v>1</v>
      </c>
      <c r="U467" s="177">
        <f t="shared" si="83"/>
        <v>0</v>
      </c>
      <c r="V467" s="181" t="str">
        <f t="shared" si="84"/>
        <v>Yersinia ruckeri</v>
      </c>
      <c r="W467" s="181" t="str">
        <f t="shared" si="85"/>
        <v>Yersinia ruckeri</v>
      </c>
      <c r="X467" s="177">
        <f t="shared" si="86"/>
        <v>0</v>
      </c>
      <c r="Y467" s="177">
        <f t="shared" si="87"/>
        <v>0</v>
      </c>
      <c r="Z467" s="177">
        <f t="shared" si="88"/>
        <v>0</v>
      </c>
      <c r="AA467" s="177">
        <f t="shared" si="89"/>
        <v>0</v>
      </c>
    </row>
    <row r="468" spans="4:27" ht="15" customHeight="1" x14ac:dyDescent="0.25">
      <c r="D468" s="179">
        <v>0</v>
      </c>
      <c r="E468" s="172">
        <f t="shared" si="90"/>
        <v>0</v>
      </c>
      <c r="F468" s="28" t="s">
        <v>1229</v>
      </c>
      <c r="G468" s="28" t="s">
        <v>333</v>
      </c>
      <c r="H468" s="28" t="s">
        <v>334</v>
      </c>
      <c r="I468" s="31">
        <v>42187</v>
      </c>
      <c r="J468" s="28" t="s">
        <v>46</v>
      </c>
      <c r="K468" s="28" t="s">
        <v>1207</v>
      </c>
      <c r="L468" s="28" t="s">
        <v>46</v>
      </c>
      <c r="M468" s="28" t="s">
        <v>1207</v>
      </c>
      <c r="N468" s="29">
        <v>2.4500000000000002</v>
      </c>
      <c r="O468" s="28" t="s">
        <v>46</v>
      </c>
      <c r="P468" s="28" t="s">
        <v>1207</v>
      </c>
      <c r="Q468" s="29">
        <v>2.12</v>
      </c>
      <c r="R468" s="174" t="str">
        <f t="shared" si="80"/>
        <v>A</v>
      </c>
      <c r="S468" s="177">
        <f t="shared" si="81"/>
        <v>1</v>
      </c>
      <c r="T468" s="177">
        <f t="shared" si="82"/>
        <v>1</v>
      </c>
      <c r="U468" s="177">
        <f t="shared" si="83"/>
        <v>0</v>
      </c>
      <c r="V468" s="181" t="str">
        <f t="shared" si="84"/>
        <v>Yersinia ruckeri</v>
      </c>
      <c r="W468" s="181" t="str">
        <f t="shared" si="85"/>
        <v>Yersinia ruckeri</v>
      </c>
      <c r="X468" s="177">
        <f t="shared" si="86"/>
        <v>0</v>
      </c>
      <c r="Y468" s="177">
        <f t="shared" si="87"/>
        <v>0</v>
      </c>
      <c r="Z468" s="177">
        <f t="shared" si="88"/>
        <v>0</v>
      </c>
      <c r="AA468" s="177">
        <f t="shared" si="89"/>
        <v>0</v>
      </c>
    </row>
    <row r="469" spans="4:27" ht="15" customHeight="1" x14ac:dyDescent="0.25">
      <c r="D469" s="179">
        <v>0</v>
      </c>
      <c r="E469" s="172">
        <f t="shared" si="90"/>
        <v>0</v>
      </c>
      <c r="F469" s="28">
        <v>161006014</v>
      </c>
      <c r="G469" s="28" t="s">
        <v>333</v>
      </c>
      <c r="H469" s="28" t="s">
        <v>334</v>
      </c>
      <c r="I469" s="31">
        <v>42508</v>
      </c>
      <c r="J469" s="28" t="s">
        <v>46</v>
      </c>
      <c r="K469" s="28" t="s">
        <v>1207</v>
      </c>
      <c r="L469" s="28" t="s">
        <v>46</v>
      </c>
      <c r="M469" s="28" t="s">
        <v>1207</v>
      </c>
      <c r="N469" s="29">
        <v>2.4300000000000002</v>
      </c>
      <c r="O469" s="28" t="s">
        <v>46</v>
      </c>
      <c r="P469" s="28" t="s">
        <v>1207</v>
      </c>
      <c r="Q469" s="29">
        <v>2.23</v>
      </c>
      <c r="R469" s="174" t="str">
        <f t="shared" si="80"/>
        <v>A</v>
      </c>
      <c r="S469" s="177">
        <f t="shared" si="81"/>
        <v>1</v>
      </c>
      <c r="T469" s="177">
        <f t="shared" si="82"/>
        <v>1</v>
      </c>
      <c r="U469" s="177">
        <f t="shared" si="83"/>
        <v>0</v>
      </c>
      <c r="V469" s="181" t="str">
        <f t="shared" si="84"/>
        <v>Yersinia ruckeri</v>
      </c>
      <c r="W469" s="181" t="str">
        <f t="shared" si="85"/>
        <v>Yersinia ruckeri</v>
      </c>
      <c r="X469" s="177">
        <f t="shared" si="86"/>
        <v>0</v>
      </c>
      <c r="Y469" s="177">
        <f t="shared" si="87"/>
        <v>0</v>
      </c>
      <c r="Z469" s="177">
        <f t="shared" si="88"/>
        <v>0</v>
      </c>
      <c r="AA469" s="177">
        <f t="shared" si="89"/>
        <v>0</v>
      </c>
    </row>
    <row r="470" spans="4:27" ht="15" customHeight="1" x14ac:dyDescent="0.25">
      <c r="D470" s="179">
        <v>0</v>
      </c>
      <c r="E470" s="172">
        <f t="shared" si="90"/>
        <v>0</v>
      </c>
      <c r="F470" s="28" t="s">
        <v>1230</v>
      </c>
      <c r="G470" s="28" t="s">
        <v>333</v>
      </c>
      <c r="H470" s="28" t="s">
        <v>334</v>
      </c>
      <c r="I470" s="31" t="s">
        <v>1231</v>
      </c>
      <c r="J470" s="28" t="s">
        <v>46</v>
      </c>
      <c r="K470" s="28" t="s">
        <v>1207</v>
      </c>
      <c r="L470" s="28" t="s">
        <v>46</v>
      </c>
      <c r="M470" s="28" t="s">
        <v>1207</v>
      </c>
      <c r="N470" s="29">
        <v>2.4300000000000002</v>
      </c>
      <c r="O470" s="28" t="s">
        <v>46</v>
      </c>
      <c r="P470" s="28" t="s">
        <v>1207</v>
      </c>
      <c r="Q470" s="29">
        <v>2.34</v>
      </c>
      <c r="R470" s="174" t="str">
        <f t="shared" si="80"/>
        <v>A</v>
      </c>
      <c r="S470" s="177">
        <f t="shared" si="81"/>
        <v>1</v>
      </c>
      <c r="T470" s="177">
        <f t="shared" si="82"/>
        <v>1</v>
      </c>
      <c r="U470" s="177">
        <f t="shared" si="83"/>
        <v>0</v>
      </c>
      <c r="V470" s="181" t="str">
        <f t="shared" si="84"/>
        <v>Yersinia ruckeri</v>
      </c>
      <c r="W470" s="181" t="str">
        <f t="shared" si="85"/>
        <v>Yersinia ruckeri</v>
      </c>
      <c r="X470" s="177">
        <f t="shared" si="86"/>
        <v>0</v>
      </c>
      <c r="Y470" s="177">
        <f t="shared" si="87"/>
        <v>0</v>
      </c>
      <c r="Z470" s="177">
        <f t="shared" si="88"/>
        <v>0</v>
      </c>
      <c r="AA470" s="177">
        <f t="shared" si="89"/>
        <v>0</v>
      </c>
    </row>
    <row r="471" spans="4:27" ht="15" customHeight="1" x14ac:dyDescent="0.25">
      <c r="D471" s="179">
        <v>0</v>
      </c>
      <c r="E471" s="172">
        <f t="shared" si="90"/>
        <v>0</v>
      </c>
      <c r="F471" s="28" t="s">
        <v>1232</v>
      </c>
      <c r="G471" s="28" t="s">
        <v>333</v>
      </c>
      <c r="H471" s="28" t="s">
        <v>334</v>
      </c>
      <c r="I471" s="31" t="s">
        <v>1233</v>
      </c>
      <c r="J471" s="28" t="s">
        <v>46</v>
      </c>
      <c r="K471" s="28" t="s">
        <v>1207</v>
      </c>
      <c r="L471" s="28" t="s">
        <v>46</v>
      </c>
      <c r="M471" s="28" t="s">
        <v>1207</v>
      </c>
      <c r="N471" s="29">
        <v>2.42</v>
      </c>
      <c r="O471" s="28" t="s">
        <v>46</v>
      </c>
      <c r="P471" s="28" t="s">
        <v>1207</v>
      </c>
      <c r="Q471" s="29">
        <v>2.23</v>
      </c>
      <c r="R471" s="174" t="str">
        <f t="shared" si="80"/>
        <v>A</v>
      </c>
      <c r="S471" s="177">
        <f t="shared" si="81"/>
        <v>1</v>
      </c>
      <c r="T471" s="177">
        <f t="shared" si="82"/>
        <v>1</v>
      </c>
      <c r="U471" s="177">
        <f t="shared" si="83"/>
        <v>0</v>
      </c>
      <c r="V471" s="181" t="str">
        <f t="shared" si="84"/>
        <v>Yersinia ruckeri</v>
      </c>
      <c r="W471" s="181" t="str">
        <f t="shared" si="85"/>
        <v>Yersinia ruckeri</v>
      </c>
      <c r="X471" s="177">
        <f t="shared" si="86"/>
        <v>0</v>
      </c>
      <c r="Y471" s="177">
        <f t="shared" si="87"/>
        <v>0</v>
      </c>
      <c r="Z471" s="177">
        <f t="shared" si="88"/>
        <v>0</v>
      </c>
      <c r="AA471" s="177">
        <f t="shared" si="89"/>
        <v>0</v>
      </c>
    </row>
    <row r="472" spans="4:27" ht="15" customHeight="1" x14ac:dyDescent="0.25">
      <c r="D472" s="179">
        <v>0</v>
      </c>
      <c r="E472" s="172">
        <f t="shared" si="90"/>
        <v>0</v>
      </c>
      <c r="F472" s="28" t="s">
        <v>1234</v>
      </c>
      <c r="G472" s="28" t="s">
        <v>333</v>
      </c>
      <c r="H472" s="28" t="s">
        <v>334</v>
      </c>
      <c r="I472" s="31" t="s">
        <v>1235</v>
      </c>
      <c r="J472" s="28" t="s">
        <v>46</v>
      </c>
      <c r="K472" s="28" t="s">
        <v>1207</v>
      </c>
      <c r="L472" s="28" t="s">
        <v>46</v>
      </c>
      <c r="M472" s="28" t="s">
        <v>1207</v>
      </c>
      <c r="N472" s="29">
        <v>2.5499999999999998</v>
      </c>
      <c r="O472" s="28" t="s">
        <v>46</v>
      </c>
      <c r="P472" s="28" t="s">
        <v>1207</v>
      </c>
      <c r="Q472" s="29">
        <v>2.27</v>
      </c>
      <c r="R472" s="174" t="str">
        <f t="shared" si="80"/>
        <v>A</v>
      </c>
      <c r="S472" s="177">
        <f t="shared" si="81"/>
        <v>1</v>
      </c>
      <c r="T472" s="177">
        <f t="shared" si="82"/>
        <v>1</v>
      </c>
      <c r="U472" s="177">
        <f t="shared" si="83"/>
        <v>0</v>
      </c>
      <c r="V472" s="181" t="str">
        <f t="shared" si="84"/>
        <v>Yersinia ruckeri</v>
      </c>
      <c r="W472" s="181" t="str">
        <f t="shared" si="85"/>
        <v>Yersinia ruckeri</v>
      </c>
      <c r="X472" s="177">
        <f t="shared" si="86"/>
        <v>0</v>
      </c>
      <c r="Y472" s="177">
        <f t="shared" si="87"/>
        <v>0</v>
      </c>
      <c r="Z472" s="177">
        <f t="shared" si="88"/>
        <v>0</v>
      </c>
      <c r="AA472" s="177">
        <f t="shared" si="89"/>
        <v>0</v>
      </c>
    </row>
    <row r="473" spans="4:27" ht="15" customHeight="1" x14ac:dyDescent="0.25">
      <c r="D473" s="179">
        <v>1</v>
      </c>
      <c r="E473" s="172">
        <f t="shared" si="90"/>
        <v>1</v>
      </c>
      <c r="F473" s="28" t="s">
        <v>1236</v>
      </c>
      <c r="G473" s="28" t="s">
        <v>351</v>
      </c>
      <c r="H473" s="28" t="s">
        <v>334</v>
      </c>
      <c r="I473" s="31">
        <v>41304</v>
      </c>
      <c r="J473" s="28" t="s">
        <v>46</v>
      </c>
      <c r="K473" s="28" t="s">
        <v>1207</v>
      </c>
      <c r="L473" s="28" t="s">
        <v>46</v>
      </c>
      <c r="M473" s="28" t="s">
        <v>1207</v>
      </c>
      <c r="N473" s="29">
        <v>2.41</v>
      </c>
      <c r="O473" s="28" t="s">
        <v>46</v>
      </c>
      <c r="P473" s="28" t="s">
        <v>1207</v>
      </c>
      <c r="Q473" s="29">
        <v>2.4</v>
      </c>
      <c r="R473" s="174" t="str">
        <f t="shared" si="80"/>
        <v>A</v>
      </c>
      <c r="S473" s="177">
        <f t="shared" si="81"/>
        <v>1</v>
      </c>
      <c r="T473" s="177">
        <f t="shared" si="82"/>
        <v>1</v>
      </c>
      <c r="U473" s="177">
        <f t="shared" si="83"/>
        <v>0</v>
      </c>
      <c r="V473" s="181" t="str">
        <f t="shared" si="84"/>
        <v>Yersinia ruckeri</v>
      </c>
      <c r="W473" s="181" t="str">
        <f t="shared" si="85"/>
        <v>Yersinia ruckeri</v>
      </c>
      <c r="X473" s="177">
        <f t="shared" si="86"/>
        <v>0</v>
      </c>
      <c r="Y473" s="177">
        <f t="shared" si="87"/>
        <v>0</v>
      </c>
      <c r="Z473" s="177">
        <f t="shared" si="88"/>
        <v>0</v>
      </c>
      <c r="AA473" s="177">
        <f t="shared" si="89"/>
        <v>0</v>
      </c>
    </row>
    <row r="474" spans="4:27" ht="15" customHeight="1" x14ac:dyDescent="0.25">
      <c r="D474" s="179">
        <v>0</v>
      </c>
      <c r="E474" s="172">
        <f t="shared" si="90"/>
        <v>0</v>
      </c>
      <c r="F474" s="28" t="s">
        <v>1237</v>
      </c>
      <c r="G474" s="28" t="s">
        <v>359</v>
      </c>
      <c r="H474" s="28" t="s">
        <v>444</v>
      </c>
      <c r="I474" s="31" t="s">
        <v>1238</v>
      </c>
      <c r="J474" s="28" t="s">
        <v>46</v>
      </c>
      <c r="K474" s="28" t="s">
        <v>1207</v>
      </c>
      <c r="L474" s="28" t="s">
        <v>46</v>
      </c>
      <c r="M474" s="28" t="s">
        <v>1207</v>
      </c>
      <c r="N474" s="29">
        <v>2.69</v>
      </c>
      <c r="O474" s="28" t="s">
        <v>46</v>
      </c>
      <c r="P474" s="28" t="s">
        <v>1207</v>
      </c>
      <c r="Q474" s="29">
        <v>2.27</v>
      </c>
      <c r="R474" s="174" t="str">
        <f t="shared" si="80"/>
        <v>A</v>
      </c>
      <c r="S474" s="177">
        <f t="shared" si="81"/>
        <v>1</v>
      </c>
      <c r="T474" s="177">
        <f t="shared" si="82"/>
        <v>1</v>
      </c>
      <c r="U474" s="177">
        <f t="shared" si="83"/>
        <v>0</v>
      </c>
      <c r="V474" s="181" t="str">
        <f t="shared" si="84"/>
        <v>Yersinia ruckeri</v>
      </c>
      <c r="W474" s="181" t="str">
        <f t="shared" si="85"/>
        <v>Yersinia ruckeri</v>
      </c>
      <c r="X474" s="177">
        <f t="shared" si="86"/>
        <v>0</v>
      </c>
      <c r="Y474" s="177">
        <f t="shared" si="87"/>
        <v>0</v>
      </c>
      <c r="Z474" s="177">
        <f t="shared" si="88"/>
        <v>0</v>
      </c>
      <c r="AA474" s="177">
        <f t="shared" si="89"/>
        <v>0</v>
      </c>
    </row>
    <row r="475" spans="4:27" ht="15" customHeight="1" x14ac:dyDescent="0.25">
      <c r="D475" s="179">
        <v>0</v>
      </c>
      <c r="E475" s="172">
        <f t="shared" si="90"/>
        <v>0</v>
      </c>
      <c r="F475" s="28" t="s">
        <v>1239</v>
      </c>
      <c r="G475" s="28" t="s">
        <v>1215</v>
      </c>
      <c r="H475" s="28" t="s">
        <v>444</v>
      </c>
      <c r="I475" s="31" t="s">
        <v>1240</v>
      </c>
      <c r="J475" s="28" t="s">
        <v>46</v>
      </c>
      <c r="K475" s="28" t="s">
        <v>1207</v>
      </c>
      <c r="L475" s="28" t="s">
        <v>46</v>
      </c>
      <c r="M475" s="28" t="s">
        <v>1207</v>
      </c>
      <c r="N475" s="29">
        <v>2.72</v>
      </c>
      <c r="O475" s="28" t="s">
        <v>46</v>
      </c>
      <c r="P475" s="28" t="s">
        <v>1207</v>
      </c>
      <c r="Q475" s="29">
        <v>2.21</v>
      </c>
      <c r="R475" s="174" t="str">
        <f t="shared" si="80"/>
        <v>A</v>
      </c>
      <c r="S475" s="177">
        <f t="shared" si="81"/>
        <v>1</v>
      </c>
      <c r="T475" s="177">
        <f t="shared" si="82"/>
        <v>1</v>
      </c>
      <c r="U475" s="177">
        <f t="shared" si="83"/>
        <v>0</v>
      </c>
      <c r="V475" s="181" t="str">
        <f t="shared" si="84"/>
        <v>Yersinia ruckeri</v>
      </c>
      <c r="W475" s="181" t="str">
        <f t="shared" si="85"/>
        <v>Yersinia ruckeri</v>
      </c>
      <c r="X475" s="177">
        <f t="shared" si="86"/>
        <v>0</v>
      </c>
      <c r="Y475" s="177">
        <f t="shared" si="87"/>
        <v>0</v>
      </c>
      <c r="Z475" s="177">
        <f t="shared" si="88"/>
        <v>0</v>
      </c>
      <c r="AA475" s="177">
        <f t="shared" si="89"/>
        <v>0</v>
      </c>
    </row>
    <row r="476" spans="4:27" ht="15" customHeight="1" x14ac:dyDescent="0.25">
      <c r="D476" s="179">
        <v>1</v>
      </c>
      <c r="E476" s="172">
        <f t="shared" si="90"/>
        <v>1</v>
      </c>
      <c r="F476" s="28" t="s">
        <v>148</v>
      </c>
      <c r="G476" s="28" t="s">
        <v>359</v>
      </c>
      <c r="H476" s="28" t="s">
        <v>334</v>
      </c>
      <c r="I476" s="31">
        <v>41304</v>
      </c>
      <c r="J476" s="28" t="s">
        <v>46</v>
      </c>
      <c r="K476" s="28" t="s">
        <v>1207</v>
      </c>
      <c r="L476" s="28" t="s">
        <v>46</v>
      </c>
      <c r="M476" s="28" t="s">
        <v>1207</v>
      </c>
      <c r="N476" s="29">
        <v>2.52</v>
      </c>
      <c r="O476" s="28" t="s">
        <v>46</v>
      </c>
      <c r="P476" s="28" t="s">
        <v>1207</v>
      </c>
      <c r="Q476" s="29">
        <v>2.35</v>
      </c>
      <c r="R476" s="174" t="str">
        <f t="shared" si="80"/>
        <v>A</v>
      </c>
      <c r="S476" s="177">
        <f t="shared" si="81"/>
        <v>1</v>
      </c>
      <c r="T476" s="177">
        <f t="shared" si="82"/>
        <v>1</v>
      </c>
      <c r="U476" s="177">
        <f t="shared" si="83"/>
        <v>0</v>
      </c>
      <c r="V476" s="181" t="str">
        <f t="shared" si="84"/>
        <v>Yersinia ruckeri</v>
      </c>
      <c r="W476" s="181" t="str">
        <f t="shared" si="85"/>
        <v>Yersinia ruckeri</v>
      </c>
      <c r="X476" s="177">
        <f t="shared" si="86"/>
        <v>0</v>
      </c>
      <c r="Y476" s="177">
        <f t="shared" si="87"/>
        <v>0</v>
      </c>
      <c r="Z476" s="177">
        <f t="shared" si="88"/>
        <v>0</v>
      </c>
      <c r="AA476" s="177">
        <f t="shared" si="89"/>
        <v>0</v>
      </c>
    </row>
    <row r="477" spans="4:27" ht="15" customHeight="1" x14ac:dyDescent="0.25">
      <c r="D477" s="179">
        <v>0</v>
      </c>
      <c r="E477" s="172">
        <f t="shared" si="90"/>
        <v>0</v>
      </c>
      <c r="F477" s="28" t="s">
        <v>1241</v>
      </c>
      <c r="G477" s="28" t="s">
        <v>1215</v>
      </c>
      <c r="H477" s="28" t="s">
        <v>444</v>
      </c>
      <c r="I477" s="31" t="s">
        <v>1242</v>
      </c>
      <c r="J477" s="28" t="s">
        <v>46</v>
      </c>
      <c r="K477" s="28" t="s">
        <v>1207</v>
      </c>
      <c r="L477" s="28" t="s">
        <v>46</v>
      </c>
      <c r="M477" s="28" t="s">
        <v>1207</v>
      </c>
      <c r="N477" s="29">
        <v>2.7</v>
      </c>
      <c r="O477" s="28" t="s">
        <v>46</v>
      </c>
      <c r="P477" s="28" t="s">
        <v>1207</v>
      </c>
      <c r="Q477" s="29">
        <v>2.25</v>
      </c>
      <c r="R477" s="174" t="str">
        <f t="shared" si="80"/>
        <v>A</v>
      </c>
      <c r="S477" s="177">
        <f t="shared" si="81"/>
        <v>1</v>
      </c>
      <c r="T477" s="177">
        <f t="shared" si="82"/>
        <v>1</v>
      </c>
      <c r="U477" s="177">
        <f t="shared" si="83"/>
        <v>0</v>
      </c>
      <c r="V477" s="181" t="str">
        <f t="shared" si="84"/>
        <v>Yersinia ruckeri</v>
      </c>
      <c r="W477" s="181" t="str">
        <f t="shared" si="85"/>
        <v>Yersinia ruckeri</v>
      </c>
      <c r="X477" s="177">
        <f t="shared" si="86"/>
        <v>0</v>
      </c>
      <c r="Y477" s="177">
        <f t="shared" si="87"/>
        <v>0</v>
      </c>
      <c r="Z477" s="177">
        <f t="shared" si="88"/>
        <v>0</v>
      </c>
      <c r="AA477" s="177">
        <f t="shared" si="89"/>
        <v>0</v>
      </c>
    </row>
    <row r="478" spans="4:27" ht="15" customHeight="1" x14ac:dyDescent="0.25">
      <c r="D478" s="179">
        <v>0</v>
      </c>
      <c r="E478" s="172">
        <f t="shared" si="90"/>
        <v>0</v>
      </c>
      <c r="F478" s="28" t="s">
        <v>1243</v>
      </c>
      <c r="G478" s="28" t="s">
        <v>1022</v>
      </c>
      <c r="H478" s="28" t="s">
        <v>383</v>
      </c>
      <c r="I478" s="31" t="s">
        <v>1244</v>
      </c>
      <c r="J478" s="28" t="s">
        <v>46</v>
      </c>
      <c r="K478" s="28" t="s">
        <v>990</v>
      </c>
      <c r="L478" s="28" t="s">
        <v>46</v>
      </c>
      <c r="M478" s="28" t="s">
        <v>990</v>
      </c>
      <c r="N478" s="29">
        <v>2.63</v>
      </c>
      <c r="O478" s="28" t="s">
        <v>46</v>
      </c>
      <c r="P478" s="28" t="s">
        <v>990</v>
      </c>
      <c r="Q478" s="29">
        <v>2.63</v>
      </c>
      <c r="R478" s="174" t="str">
        <f t="shared" si="80"/>
        <v>A</v>
      </c>
      <c r="S478" s="177">
        <f t="shared" si="81"/>
        <v>1</v>
      </c>
      <c r="T478" s="177">
        <f t="shared" si="82"/>
        <v>1</v>
      </c>
      <c r="U478" s="177">
        <f t="shared" si="83"/>
        <v>0</v>
      </c>
      <c r="V478" s="181" t="str">
        <f t="shared" si="84"/>
        <v>Yersinia enterocolitica</v>
      </c>
      <c r="W478" s="181" t="str">
        <f t="shared" si="85"/>
        <v>Yersinia enterocolitica</v>
      </c>
      <c r="X478" s="177">
        <f t="shared" si="86"/>
        <v>0</v>
      </c>
      <c r="Y478" s="177">
        <f t="shared" si="87"/>
        <v>0</v>
      </c>
      <c r="Z478" s="177">
        <f t="shared" si="88"/>
        <v>0</v>
      </c>
      <c r="AA478" s="177">
        <f t="shared" si="89"/>
        <v>0</v>
      </c>
    </row>
    <row r="479" spans="4:27" ht="15" customHeight="1" x14ac:dyDescent="0.25">
      <c r="D479" s="179">
        <v>0</v>
      </c>
      <c r="E479" s="172">
        <f t="shared" si="90"/>
        <v>0</v>
      </c>
      <c r="F479" s="28" t="s">
        <v>1245</v>
      </c>
      <c r="G479" s="28" t="s">
        <v>1049</v>
      </c>
      <c r="H479" s="28" t="s">
        <v>383</v>
      </c>
      <c r="I479" s="31" t="s">
        <v>1246</v>
      </c>
      <c r="J479" s="28" t="s">
        <v>46</v>
      </c>
      <c r="K479" s="28" t="s">
        <v>990</v>
      </c>
      <c r="L479" s="28" t="s">
        <v>46</v>
      </c>
      <c r="M479" s="28" t="s">
        <v>990</v>
      </c>
      <c r="N479" s="29">
        <v>2.61</v>
      </c>
      <c r="O479" s="28" t="s">
        <v>46</v>
      </c>
      <c r="P479" s="28" t="s">
        <v>990</v>
      </c>
      <c r="Q479" s="29">
        <v>2.6</v>
      </c>
      <c r="R479" s="174" t="str">
        <f t="shared" si="80"/>
        <v>A</v>
      </c>
      <c r="S479" s="177">
        <f t="shared" si="81"/>
        <v>1</v>
      </c>
      <c r="T479" s="177">
        <f t="shared" si="82"/>
        <v>1</v>
      </c>
      <c r="U479" s="177">
        <f t="shared" si="83"/>
        <v>0</v>
      </c>
      <c r="V479" s="181" t="str">
        <f t="shared" si="84"/>
        <v>Yersinia enterocolitica</v>
      </c>
      <c r="W479" s="181" t="str">
        <f t="shared" si="85"/>
        <v>Yersinia enterocolitica</v>
      </c>
      <c r="X479" s="177">
        <f t="shared" si="86"/>
        <v>0</v>
      </c>
      <c r="Y479" s="177">
        <f t="shared" si="87"/>
        <v>0</v>
      </c>
      <c r="Z479" s="177">
        <f t="shared" si="88"/>
        <v>0</v>
      </c>
      <c r="AA479" s="177">
        <f t="shared" si="89"/>
        <v>0</v>
      </c>
    </row>
    <row r="480" spans="4:27" ht="15" customHeight="1" x14ac:dyDescent="0.25">
      <c r="D480" s="179">
        <v>0</v>
      </c>
      <c r="E480" s="172">
        <f t="shared" si="90"/>
        <v>0</v>
      </c>
      <c r="F480" s="28">
        <v>161001657</v>
      </c>
      <c r="G480" s="28" t="s">
        <v>333</v>
      </c>
      <c r="H480" s="28" t="s">
        <v>334</v>
      </c>
      <c r="I480" s="31">
        <v>42403</v>
      </c>
      <c r="J480" s="28" t="s">
        <v>46</v>
      </c>
      <c r="K480" s="28" t="s">
        <v>990</v>
      </c>
      <c r="L480" s="28" t="s">
        <v>46</v>
      </c>
      <c r="M480" s="28" t="s">
        <v>990</v>
      </c>
      <c r="N480" s="29">
        <v>2.44</v>
      </c>
      <c r="O480" s="28" t="s">
        <v>46</v>
      </c>
      <c r="P480" s="28" t="s">
        <v>990</v>
      </c>
      <c r="Q480" s="29">
        <v>2.38</v>
      </c>
      <c r="R480" s="174" t="str">
        <f t="shared" si="80"/>
        <v>A</v>
      </c>
      <c r="S480" s="177">
        <f t="shared" si="81"/>
        <v>1</v>
      </c>
      <c r="T480" s="177">
        <f t="shared" si="82"/>
        <v>1</v>
      </c>
      <c r="U480" s="177">
        <f t="shared" si="83"/>
        <v>0</v>
      </c>
      <c r="V480" s="181" t="str">
        <f t="shared" si="84"/>
        <v>Yersinia enterocolitica</v>
      </c>
      <c r="W480" s="181" t="str">
        <f t="shared" si="85"/>
        <v>Yersinia enterocolitica</v>
      </c>
      <c r="X480" s="177">
        <f t="shared" si="86"/>
        <v>0</v>
      </c>
      <c r="Y480" s="177">
        <f t="shared" si="87"/>
        <v>0</v>
      </c>
      <c r="Z480" s="177">
        <f t="shared" si="88"/>
        <v>0</v>
      </c>
      <c r="AA480" s="177">
        <f t="shared" si="89"/>
        <v>0</v>
      </c>
    </row>
    <row r="481" spans="4:27" ht="15" customHeight="1" x14ac:dyDescent="0.25">
      <c r="D481" s="179">
        <v>0</v>
      </c>
      <c r="E481" s="172">
        <f t="shared" si="90"/>
        <v>0</v>
      </c>
      <c r="F481" s="28" t="s">
        <v>1247</v>
      </c>
      <c r="G481" s="28" t="s">
        <v>382</v>
      </c>
      <c r="H481" s="28" t="s">
        <v>383</v>
      </c>
      <c r="I481" s="31" t="s">
        <v>1248</v>
      </c>
      <c r="J481" s="28" t="s">
        <v>46</v>
      </c>
      <c r="K481" s="28" t="s">
        <v>990</v>
      </c>
      <c r="L481" s="28" t="s">
        <v>46</v>
      </c>
      <c r="M481" s="28" t="s">
        <v>990</v>
      </c>
      <c r="N481" s="29">
        <v>2.84</v>
      </c>
      <c r="O481" s="28" t="s">
        <v>46</v>
      </c>
      <c r="P481" s="28" t="s">
        <v>990</v>
      </c>
      <c r="Q481" s="29">
        <v>2.63</v>
      </c>
      <c r="R481" s="174" t="str">
        <f t="shared" si="80"/>
        <v>A</v>
      </c>
      <c r="S481" s="177">
        <f t="shared" si="81"/>
        <v>1</v>
      </c>
      <c r="T481" s="177">
        <f t="shared" si="82"/>
        <v>1</v>
      </c>
      <c r="U481" s="177">
        <f t="shared" si="83"/>
        <v>0</v>
      </c>
      <c r="V481" s="181" t="str">
        <f t="shared" si="84"/>
        <v>Yersinia enterocolitica</v>
      </c>
      <c r="W481" s="181" t="str">
        <f t="shared" si="85"/>
        <v>Yersinia enterocolitica</v>
      </c>
      <c r="X481" s="177">
        <f t="shared" si="86"/>
        <v>0</v>
      </c>
      <c r="Y481" s="177">
        <f t="shared" si="87"/>
        <v>0</v>
      </c>
      <c r="Z481" s="177">
        <f t="shared" si="88"/>
        <v>0</v>
      </c>
      <c r="AA481" s="177">
        <f t="shared" si="89"/>
        <v>0</v>
      </c>
    </row>
    <row r="482" spans="4:27" ht="15" customHeight="1" x14ac:dyDescent="0.25">
      <c r="D482" s="179">
        <v>1</v>
      </c>
      <c r="E482" s="172">
        <f t="shared" si="90"/>
        <v>1</v>
      </c>
      <c r="F482" s="28" t="s">
        <v>1249</v>
      </c>
      <c r="G482" s="28" t="s">
        <v>333</v>
      </c>
      <c r="H482" s="28" t="s">
        <v>334</v>
      </c>
      <c r="I482" s="31">
        <v>41324</v>
      </c>
      <c r="J482" s="28" t="s">
        <v>46</v>
      </c>
      <c r="K482" s="28" t="s">
        <v>1170</v>
      </c>
      <c r="L482" s="28" t="s">
        <v>46</v>
      </c>
      <c r="M482" s="28" t="s">
        <v>1170</v>
      </c>
      <c r="N482" s="29">
        <v>2.39</v>
      </c>
      <c r="O482" s="28" t="s">
        <v>46</v>
      </c>
      <c r="P482" s="28" t="s">
        <v>1170</v>
      </c>
      <c r="Q482" s="29">
        <v>2.37</v>
      </c>
      <c r="R482" s="174" t="str">
        <f t="shared" si="80"/>
        <v>A</v>
      </c>
      <c r="S482" s="177">
        <f t="shared" si="81"/>
        <v>1</v>
      </c>
      <c r="T482" s="177">
        <f t="shared" si="82"/>
        <v>1</v>
      </c>
      <c r="U482" s="177">
        <f t="shared" si="83"/>
        <v>0</v>
      </c>
      <c r="V482" s="181" t="str">
        <f t="shared" si="84"/>
        <v>Yersinia intermedia</v>
      </c>
      <c r="W482" s="181" t="str">
        <f t="shared" si="85"/>
        <v>Yersinia intermedia</v>
      </c>
      <c r="X482" s="177">
        <f t="shared" si="86"/>
        <v>0</v>
      </c>
      <c r="Y482" s="177">
        <f t="shared" si="87"/>
        <v>0</v>
      </c>
      <c r="Z482" s="177">
        <f t="shared" si="88"/>
        <v>0</v>
      </c>
      <c r="AA482" s="177">
        <f t="shared" si="89"/>
        <v>0</v>
      </c>
    </row>
    <row r="483" spans="4:27" ht="15" customHeight="1" x14ac:dyDescent="0.25">
      <c r="D483" s="179">
        <v>1</v>
      </c>
      <c r="E483" s="172">
        <f t="shared" si="90"/>
        <v>1</v>
      </c>
      <c r="F483" s="28" t="s">
        <v>151</v>
      </c>
      <c r="G483" s="28" t="s">
        <v>359</v>
      </c>
      <c r="H483" s="28" t="s">
        <v>334</v>
      </c>
      <c r="I483" s="31">
        <v>41304</v>
      </c>
      <c r="J483" s="28" t="s">
        <v>46</v>
      </c>
      <c r="K483" s="28" t="s">
        <v>1207</v>
      </c>
      <c r="L483" s="28" t="s">
        <v>46</v>
      </c>
      <c r="M483" s="28" t="s">
        <v>1207</v>
      </c>
      <c r="N483" s="29">
        <v>2.42</v>
      </c>
      <c r="O483" s="28" t="s">
        <v>46</v>
      </c>
      <c r="P483" s="28" t="s">
        <v>1207</v>
      </c>
      <c r="Q483" s="29">
        <v>2.41</v>
      </c>
      <c r="R483" s="174" t="str">
        <f t="shared" si="80"/>
        <v>A</v>
      </c>
      <c r="S483" s="177">
        <f t="shared" si="81"/>
        <v>1</v>
      </c>
      <c r="T483" s="177">
        <f t="shared" si="82"/>
        <v>1</v>
      </c>
      <c r="U483" s="177">
        <f t="shared" si="83"/>
        <v>0</v>
      </c>
      <c r="V483" s="181" t="str">
        <f t="shared" si="84"/>
        <v>Yersinia ruckeri</v>
      </c>
      <c r="W483" s="181" t="str">
        <f t="shared" si="85"/>
        <v>Yersinia ruckeri</v>
      </c>
      <c r="X483" s="177">
        <f t="shared" si="86"/>
        <v>0</v>
      </c>
      <c r="Y483" s="177">
        <f t="shared" si="87"/>
        <v>0</v>
      </c>
      <c r="Z483" s="177">
        <f t="shared" si="88"/>
        <v>0</v>
      </c>
      <c r="AA483" s="177">
        <f t="shared" si="89"/>
        <v>0</v>
      </c>
    </row>
    <row r="484" spans="4:27" ht="15" customHeight="1" x14ac:dyDescent="0.25">
      <c r="D484" s="179">
        <v>0</v>
      </c>
      <c r="E484" s="172">
        <f t="shared" si="90"/>
        <v>0</v>
      </c>
      <c r="F484" s="28" t="s">
        <v>1250</v>
      </c>
      <c r="G484" s="28" t="s">
        <v>382</v>
      </c>
      <c r="H484" s="28" t="s">
        <v>383</v>
      </c>
      <c r="I484" s="31" t="s">
        <v>1251</v>
      </c>
      <c r="J484" s="28" t="s">
        <v>46</v>
      </c>
      <c r="K484" s="28" t="s">
        <v>336</v>
      </c>
      <c r="L484" s="28" t="s">
        <v>46</v>
      </c>
      <c r="M484" s="28" t="s">
        <v>271</v>
      </c>
      <c r="N484" s="29">
        <v>2.52</v>
      </c>
      <c r="O484" s="28" t="s">
        <v>46</v>
      </c>
      <c r="P484" s="28" t="s">
        <v>271</v>
      </c>
      <c r="Q484" s="29">
        <v>2.4900000000000002</v>
      </c>
      <c r="R484" s="174" t="str">
        <f t="shared" si="80"/>
        <v>A</v>
      </c>
      <c r="S484" s="177">
        <f t="shared" si="81"/>
        <v>1</v>
      </c>
      <c r="T484" s="177">
        <f t="shared" si="82"/>
        <v>0</v>
      </c>
      <c r="U484" s="177">
        <f t="shared" si="83"/>
        <v>1</v>
      </c>
      <c r="V484" s="181" t="str">
        <f t="shared" si="84"/>
        <v>Yersinia pseudotuberculosis</v>
      </c>
      <c r="W484" s="181" t="str">
        <f t="shared" si="85"/>
        <v>Yersinia pseudotuberculosis</v>
      </c>
      <c r="X484" s="177">
        <f t="shared" si="86"/>
        <v>1</v>
      </c>
      <c r="Y484" s="177">
        <f t="shared" si="87"/>
        <v>1</v>
      </c>
      <c r="Z484" s="177">
        <f t="shared" si="88"/>
        <v>1</v>
      </c>
      <c r="AA484" s="177">
        <f t="shared" si="89"/>
        <v>1</v>
      </c>
    </row>
    <row r="485" spans="4:27" ht="15" customHeight="1" x14ac:dyDescent="0.25">
      <c r="D485" s="179">
        <v>0</v>
      </c>
      <c r="E485" s="172">
        <f t="shared" si="90"/>
        <v>0</v>
      </c>
      <c r="F485" s="28" t="s">
        <v>1252</v>
      </c>
      <c r="G485" s="28" t="s">
        <v>1215</v>
      </c>
      <c r="H485" s="28" t="s">
        <v>444</v>
      </c>
      <c r="I485" s="31" t="s">
        <v>1253</v>
      </c>
      <c r="J485" s="28" t="s">
        <v>46</v>
      </c>
      <c r="K485" s="28" t="s">
        <v>1207</v>
      </c>
      <c r="L485" s="28" t="s">
        <v>46</v>
      </c>
      <c r="M485" s="28" t="s">
        <v>1207</v>
      </c>
      <c r="N485" s="29">
        <v>2.71</v>
      </c>
      <c r="O485" s="28" t="s">
        <v>46</v>
      </c>
      <c r="P485" s="28" t="s">
        <v>1207</v>
      </c>
      <c r="Q485" s="29">
        <v>2.21</v>
      </c>
      <c r="R485" s="174" t="str">
        <f t="shared" si="80"/>
        <v>A</v>
      </c>
      <c r="S485" s="177">
        <f t="shared" si="81"/>
        <v>1</v>
      </c>
      <c r="T485" s="177">
        <f t="shared" si="82"/>
        <v>1</v>
      </c>
      <c r="U485" s="177">
        <f t="shared" si="83"/>
        <v>0</v>
      </c>
      <c r="V485" s="181" t="str">
        <f t="shared" si="84"/>
        <v>Yersinia ruckeri</v>
      </c>
      <c r="W485" s="181" t="str">
        <f t="shared" si="85"/>
        <v>Yersinia ruckeri</v>
      </c>
      <c r="X485" s="177">
        <f t="shared" si="86"/>
        <v>0</v>
      </c>
      <c r="Y485" s="177">
        <f t="shared" si="87"/>
        <v>0</v>
      </c>
      <c r="Z485" s="177">
        <f t="shared" si="88"/>
        <v>0</v>
      </c>
      <c r="AA485" s="177">
        <f t="shared" si="89"/>
        <v>0</v>
      </c>
    </row>
    <row r="486" spans="4:27" ht="15" customHeight="1" x14ac:dyDescent="0.25">
      <c r="D486" s="179">
        <v>0</v>
      </c>
      <c r="E486" s="172">
        <f t="shared" si="90"/>
        <v>0</v>
      </c>
      <c r="F486" s="28" t="s">
        <v>1254</v>
      </c>
      <c r="G486" s="28" t="s">
        <v>1215</v>
      </c>
      <c r="H486" s="28" t="s">
        <v>444</v>
      </c>
      <c r="I486" s="31" t="s">
        <v>1255</v>
      </c>
      <c r="J486" s="28" t="s">
        <v>46</v>
      </c>
      <c r="K486" s="28" t="s">
        <v>1207</v>
      </c>
      <c r="L486" s="28" t="s">
        <v>46</v>
      </c>
      <c r="M486" s="28" t="s">
        <v>1207</v>
      </c>
      <c r="N486" s="29">
        <v>2.71</v>
      </c>
      <c r="O486" s="28" t="s">
        <v>46</v>
      </c>
      <c r="P486" s="28" t="s">
        <v>1207</v>
      </c>
      <c r="Q486" s="29">
        <v>2.17</v>
      </c>
      <c r="R486" s="174" t="str">
        <f t="shared" si="80"/>
        <v>A</v>
      </c>
      <c r="S486" s="177">
        <f t="shared" si="81"/>
        <v>1</v>
      </c>
      <c r="T486" s="177">
        <f t="shared" si="82"/>
        <v>1</v>
      </c>
      <c r="U486" s="177">
        <f t="shared" si="83"/>
        <v>0</v>
      </c>
      <c r="V486" s="181" t="str">
        <f t="shared" si="84"/>
        <v>Yersinia ruckeri</v>
      </c>
      <c r="W486" s="181" t="str">
        <f t="shared" si="85"/>
        <v>Yersinia ruckeri</v>
      </c>
      <c r="X486" s="177">
        <f t="shared" si="86"/>
        <v>0</v>
      </c>
      <c r="Y486" s="177">
        <f t="shared" si="87"/>
        <v>0</v>
      </c>
      <c r="Z486" s="177">
        <f t="shared" si="88"/>
        <v>0</v>
      </c>
      <c r="AA486" s="177">
        <f t="shared" si="89"/>
        <v>0</v>
      </c>
    </row>
    <row r="487" spans="4:27" ht="15" customHeight="1" x14ac:dyDescent="0.25">
      <c r="D487" s="179">
        <v>1</v>
      </c>
      <c r="E487" s="172">
        <f t="shared" si="90"/>
        <v>1</v>
      </c>
      <c r="F487" s="28" t="s">
        <v>152</v>
      </c>
      <c r="G487" s="28" t="s">
        <v>1256</v>
      </c>
      <c r="H487" s="28" t="s">
        <v>334</v>
      </c>
      <c r="I487" s="31">
        <v>41243</v>
      </c>
      <c r="J487" s="28" t="s">
        <v>46</v>
      </c>
      <c r="K487" s="28" t="s">
        <v>1207</v>
      </c>
      <c r="L487" s="28" t="s">
        <v>46</v>
      </c>
      <c r="M487" s="28" t="s">
        <v>1207</v>
      </c>
      <c r="N487" s="29">
        <v>2.5</v>
      </c>
      <c r="O487" s="28" t="s">
        <v>46</v>
      </c>
      <c r="P487" s="28" t="s">
        <v>1207</v>
      </c>
      <c r="Q487" s="29">
        <v>2.36</v>
      </c>
      <c r="R487" s="174" t="str">
        <f t="shared" si="80"/>
        <v>A</v>
      </c>
      <c r="S487" s="177">
        <f t="shared" si="81"/>
        <v>1</v>
      </c>
      <c r="T487" s="177">
        <f t="shared" si="82"/>
        <v>1</v>
      </c>
      <c r="U487" s="177">
        <f t="shared" si="83"/>
        <v>0</v>
      </c>
      <c r="V487" s="181" t="str">
        <f t="shared" si="84"/>
        <v>Yersinia ruckeri</v>
      </c>
      <c r="W487" s="181" t="str">
        <f t="shared" si="85"/>
        <v>Yersinia ruckeri</v>
      </c>
      <c r="X487" s="177">
        <f t="shared" si="86"/>
        <v>0</v>
      </c>
      <c r="Y487" s="177">
        <f t="shared" si="87"/>
        <v>0</v>
      </c>
      <c r="Z487" s="177">
        <f t="shared" si="88"/>
        <v>0</v>
      </c>
      <c r="AA487" s="177">
        <f t="shared" si="89"/>
        <v>0</v>
      </c>
    </row>
    <row r="488" spans="4:27" ht="15" customHeight="1" x14ac:dyDescent="0.25">
      <c r="D488" s="179">
        <v>1</v>
      </c>
      <c r="E488" s="172">
        <f t="shared" si="90"/>
        <v>1</v>
      </c>
      <c r="F488" s="28" t="s">
        <v>153</v>
      </c>
      <c r="G488" s="28" t="s">
        <v>359</v>
      </c>
      <c r="H488" s="28" t="s">
        <v>334</v>
      </c>
      <c r="I488" s="31">
        <v>42170</v>
      </c>
      <c r="J488" s="28" t="s">
        <v>46</v>
      </c>
      <c r="K488" s="28" t="s">
        <v>1207</v>
      </c>
      <c r="L488" s="28" t="s">
        <v>46</v>
      </c>
      <c r="M488" s="28" t="s">
        <v>1207</v>
      </c>
      <c r="N488" s="29">
        <v>2.37</v>
      </c>
      <c r="O488" s="28" t="s">
        <v>46</v>
      </c>
      <c r="P488" s="28" t="s">
        <v>1207</v>
      </c>
      <c r="Q488" s="29">
        <v>2.34</v>
      </c>
      <c r="R488" s="174" t="str">
        <f t="shared" si="80"/>
        <v>A</v>
      </c>
      <c r="S488" s="177">
        <f t="shared" si="81"/>
        <v>1</v>
      </c>
      <c r="T488" s="177">
        <f t="shared" si="82"/>
        <v>1</v>
      </c>
      <c r="U488" s="177">
        <f t="shared" si="83"/>
        <v>0</v>
      </c>
      <c r="V488" s="181" t="str">
        <f t="shared" si="84"/>
        <v>Yersinia ruckeri</v>
      </c>
      <c r="W488" s="181" t="str">
        <f t="shared" si="85"/>
        <v>Yersinia ruckeri</v>
      </c>
      <c r="X488" s="177">
        <f t="shared" si="86"/>
        <v>0</v>
      </c>
      <c r="Y488" s="177">
        <f t="shared" si="87"/>
        <v>0</v>
      </c>
      <c r="Z488" s="177">
        <f t="shared" si="88"/>
        <v>0</v>
      </c>
      <c r="AA488" s="177">
        <f t="shared" si="89"/>
        <v>0</v>
      </c>
    </row>
    <row r="489" spans="4:27" ht="15" customHeight="1" x14ac:dyDescent="0.25">
      <c r="D489" s="179">
        <v>1</v>
      </c>
      <c r="E489" s="172">
        <f t="shared" si="90"/>
        <v>1</v>
      </c>
      <c r="F489" s="28" t="s">
        <v>154</v>
      </c>
      <c r="G489" s="28" t="s">
        <v>359</v>
      </c>
      <c r="H489" s="28" t="s">
        <v>334</v>
      </c>
      <c r="I489" s="31">
        <v>41304</v>
      </c>
      <c r="J489" s="28" t="s">
        <v>46</v>
      </c>
      <c r="K489" s="28" t="s">
        <v>1207</v>
      </c>
      <c r="L489" s="28" t="s">
        <v>46</v>
      </c>
      <c r="M489" s="28" t="s">
        <v>1207</v>
      </c>
      <c r="N489" s="29">
        <v>2.56</v>
      </c>
      <c r="O489" s="28" t="s">
        <v>46</v>
      </c>
      <c r="P489" s="28" t="s">
        <v>1207</v>
      </c>
      <c r="Q489" s="29">
        <v>2.2799999999999998</v>
      </c>
      <c r="R489" s="174" t="str">
        <f t="shared" si="80"/>
        <v>A</v>
      </c>
      <c r="S489" s="177">
        <f t="shared" si="81"/>
        <v>1</v>
      </c>
      <c r="T489" s="177">
        <f t="shared" si="82"/>
        <v>1</v>
      </c>
      <c r="U489" s="177">
        <f t="shared" si="83"/>
        <v>0</v>
      </c>
      <c r="V489" s="181" t="str">
        <f t="shared" si="84"/>
        <v>Yersinia ruckeri</v>
      </c>
      <c r="W489" s="181" t="str">
        <f t="shared" si="85"/>
        <v>Yersinia ruckeri</v>
      </c>
      <c r="X489" s="177">
        <f t="shared" si="86"/>
        <v>0</v>
      </c>
      <c r="Y489" s="177">
        <f t="shared" si="87"/>
        <v>0</v>
      </c>
      <c r="Z489" s="177">
        <f t="shared" si="88"/>
        <v>0</v>
      </c>
      <c r="AA489" s="177">
        <f t="shared" si="89"/>
        <v>0</v>
      </c>
    </row>
    <row r="490" spans="4:27" ht="15" customHeight="1" x14ac:dyDescent="0.25">
      <c r="D490" s="179">
        <v>1</v>
      </c>
      <c r="E490" s="172">
        <f t="shared" si="90"/>
        <v>1</v>
      </c>
      <c r="F490" s="28" t="s">
        <v>1257</v>
      </c>
      <c r="G490" s="28" t="s">
        <v>351</v>
      </c>
      <c r="H490" s="28" t="s">
        <v>334</v>
      </c>
      <c r="I490" s="31">
        <v>41304</v>
      </c>
      <c r="J490" s="28" t="s">
        <v>46</v>
      </c>
      <c r="K490" s="28" t="s">
        <v>1207</v>
      </c>
      <c r="L490" s="28" t="s">
        <v>46</v>
      </c>
      <c r="M490" s="28" t="s">
        <v>1207</v>
      </c>
      <c r="N490" s="29">
        <v>2.5499999999999998</v>
      </c>
      <c r="O490" s="28" t="s">
        <v>46</v>
      </c>
      <c r="P490" s="28" t="s">
        <v>1207</v>
      </c>
      <c r="Q490" s="29">
        <v>2.44</v>
      </c>
      <c r="R490" s="174" t="str">
        <f t="shared" si="80"/>
        <v>A</v>
      </c>
      <c r="S490" s="177">
        <f t="shared" si="81"/>
        <v>1</v>
      </c>
      <c r="T490" s="177">
        <f t="shared" si="82"/>
        <v>1</v>
      </c>
      <c r="U490" s="177">
        <f t="shared" si="83"/>
        <v>0</v>
      </c>
      <c r="V490" s="181" t="str">
        <f t="shared" si="84"/>
        <v>Yersinia ruckeri</v>
      </c>
      <c r="W490" s="181" t="str">
        <f t="shared" si="85"/>
        <v>Yersinia ruckeri</v>
      </c>
      <c r="X490" s="177">
        <f t="shared" si="86"/>
        <v>0</v>
      </c>
      <c r="Y490" s="177">
        <f t="shared" si="87"/>
        <v>0</v>
      </c>
      <c r="Z490" s="177">
        <f t="shared" si="88"/>
        <v>0</v>
      </c>
      <c r="AA490" s="177">
        <f t="shared" si="89"/>
        <v>0</v>
      </c>
    </row>
    <row r="491" spans="4:27" ht="15" customHeight="1" x14ac:dyDescent="0.25">
      <c r="D491" s="179">
        <v>0</v>
      </c>
      <c r="E491" s="172">
        <f t="shared" si="90"/>
        <v>0</v>
      </c>
      <c r="F491" s="28" t="s">
        <v>1258</v>
      </c>
      <c r="G491" s="28" t="s">
        <v>796</v>
      </c>
      <c r="H491" s="28" t="s">
        <v>444</v>
      </c>
      <c r="I491" s="31" t="s">
        <v>1259</v>
      </c>
      <c r="J491" s="28" t="s">
        <v>46</v>
      </c>
      <c r="K491" s="28" t="s">
        <v>1207</v>
      </c>
      <c r="L491" s="28" t="s">
        <v>46</v>
      </c>
      <c r="M491" s="28" t="s">
        <v>1207</v>
      </c>
      <c r="N491" s="29">
        <v>2.84</v>
      </c>
      <c r="O491" s="28" t="s">
        <v>46</v>
      </c>
      <c r="P491" s="28" t="s">
        <v>1207</v>
      </c>
      <c r="Q491" s="29">
        <v>2.2999999999999998</v>
      </c>
      <c r="R491" s="174" t="str">
        <f t="shared" si="80"/>
        <v>A</v>
      </c>
      <c r="S491" s="177">
        <f t="shared" si="81"/>
        <v>1</v>
      </c>
      <c r="T491" s="177">
        <f t="shared" si="82"/>
        <v>1</v>
      </c>
      <c r="U491" s="177">
        <f t="shared" si="83"/>
        <v>0</v>
      </c>
      <c r="V491" s="181" t="str">
        <f t="shared" si="84"/>
        <v>Yersinia ruckeri</v>
      </c>
      <c r="W491" s="181" t="str">
        <f t="shared" si="85"/>
        <v>Yersinia ruckeri</v>
      </c>
      <c r="X491" s="177">
        <f t="shared" si="86"/>
        <v>0</v>
      </c>
      <c r="Y491" s="177">
        <f t="shared" si="87"/>
        <v>0</v>
      </c>
      <c r="Z491" s="177">
        <f t="shared" si="88"/>
        <v>0</v>
      </c>
      <c r="AA491" s="177">
        <f t="shared" si="89"/>
        <v>0</v>
      </c>
    </row>
    <row r="492" spans="4:27" ht="15" customHeight="1" x14ac:dyDescent="0.25">
      <c r="D492" s="179">
        <v>1</v>
      </c>
      <c r="E492" s="172">
        <f t="shared" si="90"/>
        <v>1</v>
      </c>
      <c r="F492" s="28" t="s">
        <v>1260</v>
      </c>
      <c r="G492" s="28" t="s">
        <v>1261</v>
      </c>
      <c r="H492" s="28" t="s">
        <v>334</v>
      </c>
      <c r="I492" s="31">
        <v>41304</v>
      </c>
      <c r="J492" s="28" t="s">
        <v>46</v>
      </c>
      <c r="K492" s="28" t="s">
        <v>1207</v>
      </c>
      <c r="L492" s="28" t="s">
        <v>46</v>
      </c>
      <c r="M492" s="28" t="s">
        <v>1207</v>
      </c>
      <c r="N492" s="29">
        <v>2.4500000000000002</v>
      </c>
      <c r="O492" s="28" t="s">
        <v>46</v>
      </c>
      <c r="P492" s="28" t="s">
        <v>1207</v>
      </c>
      <c r="Q492" s="29">
        <v>2.31</v>
      </c>
      <c r="R492" s="174" t="str">
        <f t="shared" si="80"/>
        <v>A</v>
      </c>
      <c r="S492" s="177">
        <f t="shared" si="81"/>
        <v>1</v>
      </c>
      <c r="T492" s="177">
        <f t="shared" si="82"/>
        <v>1</v>
      </c>
      <c r="U492" s="177">
        <f t="shared" si="83"/>
        <v>0</v>
      </c>
      <c r="V492" s="181" t="str">
        <f t="shared" si="84"/>
        <v>Yersinia ruckeri</v>
      </c>
      <c r="W492" s="181" t="str">
        <f t="shared" si="85"/>
        <v>Yersinia ruckeri</v>
      </c>
      <c r="X492" s="177">
        <f t="shared" si="86"/>
        <v>0</v>
      </c>
      <c r="Y492" s="177">
        <f t="shared" si="87"/>
        <v>0</v>
      </c>
      <c r="Z492" s="177">
        <f t="shared" si="88"/>
        <v>0</v>
      </c>
      <c r="AA492" s="177">
        <f t="shared" si="89"/>
        <v>0</v>
      </c>
    </row>
    <row r="493" spans="4:27" ht="15" customHeight="1" x14ac:dyDescent="0.25">
      <c r="D493" s="179">
        <v>1</v>
      </c>
      <c r="E493" s="172">
        <f t="shared" si="90"/>
        <v>1</v>
      </c>
      <c r="F493" s="28" t="s">
        <v>1262</v>
      </c>
      <c r="G493" s="28" t="s">
        <v>351</v>
      </c>
      <c r="H493" s="28" t="s">
        <v>334</v>
      </c>
      <c r="I493" s="31">
        <v>41304</v>
      </c>
      <c r="J493" s="28" t="s">
        <v>46</v>
      </c>
      <c r="K493" s="28" t="s">
        <v>1207</v>
      </c>
      <c r="L493" s="28" t="s">
        <v>46</v>
      </c>
      <c r="M493" s="28" t="s">
        <v>1207</v>
      </c>
      <c r="N493" s="29">
        <v>2.59</v>
      </c>
      <c r="O493" s="28" t="s">
        <v>46</v>
      </c>
      <c r="P493" s="28" t="s">
        <v>1207</v>
      </c>
      <c r="Q493" s="29">
        <v>2.44</v>
      </c>
      <c r="R493" s="174" t="str">
        <f t="shared" si="80"/>
        <v>A</v>
      </c>
      <c r="S493" s="177">
        <f t="shared" si="81"/>
        <v>1</v>
      </c>
      <c r="T493" s="177">
        <f t="shared" si="82"/>
        <v>1</v>
      </c>
      <c r="U493" s="177">
        <f t="shared" si="83"/>
        <v>0</v>
      </c>
      <c r="V493" s="181" t="str">
        <f t="shared" si="84"/>
        <v>Yersinia ruckeri</v>
      </c>
      <c r="W493" s="181" t="str">
        <f t="shared" si="85"/>
        <v>Yersinia ruckeri</v>
      </c>
      <c r="X493" s="177">
        <f t="shared" si="86"/>
        <v>0</v>
      </c>
      <c r="Y493" s="177">
        <f t="shared" si="87"/>
        <v>0</v>
      </c>
      <c r="Z493" s="177">
        <f t="shared" si="88"/>
        <v>0</v>
      </c>
      <c r="AA493" s="177">
        <f t="shared" si="89"/>
        <v>0</v>
      </c>
    </row>
    <row r="494" spans="4:27" ht="15" customHeight="1" x14ac:dyDescent="0.25">
      <c r="D494" s="179">
        <v>1</v>
      </c>
      <c r="E494" s="172">
        <f t="shared" si="90"/>
        <v>1</v>
      </c>
      <c r="F494" s="28" t="s">
        <v>1263</v>
      </c>
      <c r="G494" s="28" t="s">
        <v>351</v>
      </c>
      <c r="H494" s="28" t="s">
        <v>334</v>
      </c>
      <c r="I494" s="31">
        <v>41304</v>
      </c>
      <c r="J494" s="28" t="s">
        <v>46</v>
      </c>
      <c r="K494" s="28" t="s">
        <v>1207</v>
      </c>
      <c r="L494" s="28" t="s">
        <v>46</v>
      </c>
      <c r="M494" s="28" t="s">
        <v>1207</v>
      </c>
      <c r="N494" s="29">
        <v>2.4700000000000002</v>
      </c>
      <c r="O494" s="28" t="s">
        <v>46</v>
      </c>
      <c r="P494" s="28" t="s">
        <v>1207</v>
      </c>
      <c r="Q494" s="29">
        <v>2.23</v>
      </c>
      <c r="R494" s="174" t="str">
        <f t="shared" si="80"/>
        <v>A</v>
      </c>
      <c r="S494" s="177">
        <f t="shared" si="81"/>
        <v>1</v>
      </c>
      <c r="T494" s="177">
        <f t="shared" si="82"/>
        <v>1</v>
      </c>
      <c r="U494" s="177">
        <f t="shared" si="83"/>
        <v>0</v>
      </c>
      <c r="V494" s="181" t="str">
        <f t="shared" si="84"/>
        <v>Yersinia ruckeri</v>
      </c>
      <c r="W494" s="181" t="str">
        <f t="shared" si="85"/>
        <v>Yersinia ruckeri</v>
      </c>
      <c r="X494" s="177">
        <f t="shared" si="86"/>
        <v>0</v>
      </c>
      <c r="Y494" s="177">
        <f t="shared" si="87"/>
        <v>0</v>
      </c>
      <c r="Z494" s="177">
        <f t="shared" si="88"/>
        <v>0</v>
      </c>
      <c r="AA494" s="177">
        <f t="shared" si="89"/>
        <v>0</v>
      </c>
    </row>
    <row r="495" spans="4:27" ht="15" customHeight="1" x14ac:dyDescent="0.25">
      <c r="D495" s="179">
        <v>1</v>
      </c>
      <c r="E495" s="172">
        <f t="shared" si="90"/>
        <v>1</v>
      </c>
      <c r="F495" s="28" t="s">
        <v>1264</v>
      </c>
      <c r="G495" s="28" t="s">
        <v>382</v>
      </c>
      <c r="H495" s="28" t="s">
        <v>368</v>
      </c>
      <c r="I495" s="31">
        <v>41324</v>
      </c>
      <c r="J495" s="28" t="s">
        <v>46</v>
      </c>
      <c r="K495" s="28" t="s">
        <v>336</v>
      </c>
      <c r="L495" s="28" t="s">
        <v>46</v>
      </c>
      <c r="M495" s="28" t="s">
        <v>271</v>
      </c>
      <c r="N495" s="29">
        <v>2.36</v>
      </c>
      <c r="O495" s="28" t="s">
        <v>46</v>
      </c>
      <c r="P495" s="28" t="s">
        <v>271</v>
      </c>
      <c r="Q495" s="29">
        <v>2.36</v>
      </c>
      <c r="R495" s="174" t="str">
        <f t="shared" si="80"/>
        <v>A</v>
      </c>
      <c r="S495" s="177">
        <f t="shared" si="81"/>
        <v>1</v>
      </c>
      <c r="T495" s="177">
        <f t="shared" si="82"/>
        <v>0</v>
      </c>
      <c r="U495" s="177">
        <f t="shared" si="83"/>
        <v>1</v>
      </c>
      <c r="V495" s="181" t="str">
        <f t="shared" si="84"/>
        <v>Yersinia pseudotuberculosis</v>
      </c>
      <c r="W495" s="181" t="str">
        <f t="shared" si="85"/>
        <v>Yersinia pseudotuberculosis</v>
      </c>
      <c r="X495" s="177">
        <f t="shared" si="86"/>
        <v>1</v>
      </c>
      <c r="Y495" s="177">
        <f t="shared" si="87"/>
        <v>1</v>
      </c>
      <c r="Z495" s="177">
        <f t="shared" si="88"/>
        <v>1</v>
      </c>
      <c r="AA495" s="177">
        <f t="shared" si="89"/>
        <v>1</v>
      </c>
    </row>
    <row r="496" spans="4:27" ht="15" customHeight="1" x14ac:dyDescent="0.25">
      <c r="D496" s="179">
        <v>1</v>
      </c>
      <c r="E496" s="172">
        <f t="shared" si="90"/>
        <v>1</v>
      </c>
      <c r="F496" s="28" t="s">
        <v>1265</v>
      </c>
      <c r="G496" s="28" t="s">
        <v>382</v>
      </c>
      <c r="H496" s="28" t="s">
        <v>334</v>
      </c>
      <c r="I496" s="31">
        <v>42034</v>
      </c>
      <c r="J496" s="28" t="s">
        <v>46</v>
      </c>
      <c r="K496" s="28" t="s">
        <v>336</v>
      </c>
      <c r="L496" s="28" t="s">
        <v>46</v>
      </c>
      <c r="M496" s="28" t="s">
        <v>271</v>
      </c>
      <c r="N496" s="29">
        <v>2.1800000000000002</v>
      </c>
      <c r="O496" s="28" t="s">
        <v>46</v>
      </c>
      <c r="P496" s="28" t="s">
        <v>271</v>
      </c>
      <c r="Q496" s="29">
        <v>2.16</v>
      </c>
      <c r="R496" s="174" t="str">
        <f t="shared" si="80"/>
        <v>A</v>
      </c>
      <c r="S496" s="177">
        <f t="shared" si="81"/>
        <v>1</v>
      </c>
      <c r="T496" s="177">
        <f t="shared" si="82"/>
        <v>0</v>
      </c>
      <c r="U496" s="177">
        <f t="shared" si="83"/>
        <v>1</v>
      </c>
      <c r="V496" s="181" t="str">
        <f t="shared" si="84"/>
        <v>Yersinia pseudotuberculosis</v>
      </c>
      <c r="W496" s="181" t="str">
        <f t="shared" si="85"/>
        <v>Yersinia pseudotuberculosis</v>
      </c>
      <c r="X496" s="177">
        <f t="shared" si="86"/>
        <v>1</v>
      </c>
      <c r="Y496" s="177">
        <f t="shared" si="87"/>
        <v>1</v>
      </c>
      <c r="Z496" s="177">
        <f t="shared" si="88"/>
        <v>1</v>
      </c>
      <c r="AA496" s="177">
        <f t="shared" si="89"/>
        <v>1</v>
      </c>
    </row>
    <row r="497" spans="4:27" ht="15" customHeight="1" x14ac:dyDescent="0.25">
      <c r="E497" s="172"/>
      <c r="S497" s="177"/>
      <c r="V497" s="181"/>
      <c r="W497" s="181"/>
      <c r="AA497" s="177"/>
    </row>
    <row r="498" spans="4:27" ht="15" customHeight="1" x14ac:dyDescent="0.25">
      <c r="E498" s="172"/>
      <c r="S498" s="177"/>
      <c r="V498" s="181"/>
      <c r="W498" s="181"/>
      <c r="AA498" s="177"/>
    </row>
    <row r="499" spans="4:27" ht="15" customHeight="1" x14ac:dyDescent="0.25">
      <c r="D499" s="179">
        <v>0</v>
      </c>
      <c r="E499" s="172">
        <f t="shared" si="90"/>
        <v>0</v>
      </c>
      <c r="F499" s="28">
        <v>181002955</v>
      </c>
      <c r="G499" s="28" t="s">
        <v>333</v>
      </c>
      <c r="H499" s="28" t="s">
        <v>334</v>
      </c>
      <c r="I499" s="31">
        <v>43160</v>
      </c>
      <c r="J499" s="28" t="s">
        <v>46</v>
      </c>
      <c r="K499" s="28" t="s">
        <v>990</v>
      </c>
      <c r="L499" s="28" t="s">
        <v>46</v>
      </c>
      <c r="M499" s="28" t="s">
        <v>990</v>
      </c>
      <c r="N499" s="29">
        <v>2.38</v>
      </c>
      <c r="O499" s="28" t="s">
        <v>46</v>
      </c>
      <c r="P499" s="28" t="s">
        <v>990</v>
      </c>
      <c r="Q499" s="29">
        <v>2.3199999999999998</v>
      </c>
      <c r="R499" s="174" t="str">
        <f t="shared" si="80"/>
        <v>A</v>
      </c>
      <c r="S499" s="177">
        <f t="shared" si="81"/>
        <v>1</v>
      </c>
      <c r="T499" s="177">
        <f t="shared" si="82"/>
        <v>1</v>
      </c>
      <c r="U499" s="177">
        <f t="shared" si="83"/>
        <v>0</v>
      </c>
      <c r="V499" s="181" t="str">
        <f t="shared" si="84"/>
        <v>Yersinia enterocolitica</v>
      </c>
      <c r="W499" s="181" t="str">
        <f t="shared" si="85"/>
        <v>Yersinia enterocolitica</v>
      </c>
      <c r="X499" s="177">
        <f t="shared" si="86"/>
        <v>0</v>
      </c>
      <c r="Y499" s="177">
        <f t="shared" si="87"/>
        <v>0</v>
      </c>
      <c r="Z499" s="177">
        <f t="shared" si="88"/>
        <v>0</v>
      </c>
      <c r="AA499" s="177">
        <f t="shared" si="89"/>
        <v>0</v>
      </c>
    </row>
    <row r="500" spans="4:27" ht="15" customHeight="1" x14ac:dyDescent="0.25">
      <c r="D500" s="179">
        <v>0</v>
      </c>
      <c r="E500" s="172">
        <f t="shared" si="90"/>
        <v>0</v>
      </c>
      <c r="F500" s="28">
        <v>161002787</v>
      </c>
      <c r="G500" s="28" t="s">
        <v>333</v>
      </c>
      <c r="H500" s="28" t="s">
        <v>334</v>
      </c>
      <c r="I500" s="31">
        <v>42616</v>
      </c>
      <c r="J500" s="28" t="s">
        <v>46</v>
      </c>
      <c r="K500" s="28" t="s">
        <v>990</v>
      </c>
      <c r="L500" s="28" t="s">
        <v>46</v>
      </c>
      <c r="M500" s="28" t="s">
        <v>990</v>
      </c>
      <c r="N500" s="29">
        <v>2.46</v>
      </c>
      <c r="O500" s="28" t="s">
        <v>46</v>
      </c>
      <c r="P500" s="28" t="s">
        <v>990</v>
      </c>
      <c r="Q500" s="29">
        <v>2.27</v>
      </c>
      <c r="R500" s="174" t="str">
        <f t="shared" si="80"/>
        <v>A</v>
      </c>
      <c r="S500" s="177">
        <f t="shared" si="81"/>
        <v>1</v>
      </c>
      <c r="T500" s="177">
        <f t="shared" si="82"/>
        <v>1</v>
      </c>
      <c r="U500" s="177">
        <f t="shared" si="83"/>
        <v>0</v>
      </c>
      <c r="V500" s="181" t="str">
        <f t="shared" si="84"/>
        <v>Yersinia enterocolitica</v>
      </c>
      <c r="W500" s="181" t="str">
        <f t="shared" si="85"/>
        <v>Yersinia enterocolitica</v>
      </c>
      <c r="X500" s="177">
        <f t="shared" si="86"/>
        <v>0</v>
      </c>
      <c r="Y500" s="177">
        <f t="shared" si="87"/>
        <v>0</v>
      </c>
      <c r="Z500" s="177">
        <f t="shared" si="88"/>
        <v>0</v>
      </c>
      <c r="AA500" s="177">
        <f t="shared" si="89"/>
        <v>0</v>
      </c>
    </row>
    <row r="501" spans="4:27" ht="15" customHeight="1" x14ac:dyDescent="0.25">
      <c r="D501" s="179">
        <v>0</v>
      </c>
      <c r="E501" s="172">
        <f t="shared" si="90"/>
        <v>0</v>
      </c>
      <c r="F501" s="28">
        <v>181003764</v>
      </c>
      <c r="G501" s="28" t="s">
        <v>333</v>
      </c>
      <c r="H501" s="28" t="s">
        <v>334</v>
      </c>
      <c r="I501" s="31">
        <v>43174</v>
      </c>
      <c r="J501" s="28" t="s">
        <v>46</v>
      </c>
      <c r="K501" s="28" t="s">
        <v>990</v>
      </c>
      <c r="L501" s="28" t="s">
        <v>46</v>
      </c>
      <c r="M501" s="28" t="s">
        <v>990</v>
      </c>
      <c r="N501" s="29">
        <v>2.4</v>
      </c>
      <c r="O501" s="28" t="s">
        <v>46</v>
      </c>
      <c r="P501" s="28" t="s">
        <v>990</v>
      </c>
      <c r="Q501" s="29">
        <v>2.38</v>
      </c>
      <c r="R501" s="174" t="str">
        <f t="shared" si="80"/>
        <v>A</v>
      </c>
      <c r="S501" s="177">
        <f t="shared" si="81"/>
        <v>1</v>
      </c>
      <c r="T501" s="177">
        <f t="shared" si="82"/>
        <v>1</v>
      </c>
      <c r="U501" s="177">
        <f t="shared" si="83"/>
        <v>0</v>
      </c>
      <c r="V501" s="181" t="str">
        <f t="shared" si="84"/>
        <v>Yersinia enterocolitica</v>
      </c>
      <c r="W501" s="181" t="str">
        <f t="shared" si="85"/>
        <v>Yersinia enterocolitica</v>
      </c>
      <c r="X501" s="177">
        <f t="shared" si="86"/>
        <v>0</v>
      </c>
      <c r="Y501" s="177">
        <f t="shared" si="87"/>
        <v>0</v>
      </c>
      <c r="Z501" s="177">
        <f t="shared" si="88"/>
        <v>0</v>
      </c>
      <c r="AA501" s="177">
        <f t="shared" si="89"/>
        <v>0</v>
      </c>
    </row>
    <row r="502" spans="4:27" ht="15" customHeight="1" x14ac:dyDescent="0.25">
      <c r="D502" s="179">
        <v>0</v>
      </c>
      <c r="E502" s="172">
        <f t="shared" si="90"/>
        <v>0</v>
      </c>
      <c r="F502" s="28">
        <v>161002790</v>
      </c>
      <c r="G502" s="28" t="s">
        <v>333</v>
      </c>
      <c r="H502" s="28" t="s">
        <v>334</v>
      </c>
      <c r="I502" s="31">
        <v>42616</v>
      </c>
      <c r="J502" s="28" t="s">
        <v>46</v>
      </c>
      <c r="K502" s="28" t="s">
        <v>990</v>
      </c>
      <c r="L502" s="28" t="s">
        <v>46</v>
      </c>
      <c r="M502" s="28" t="s">
        <v>990</v>
      </c>
      <c r="N502" s="29">
        <v>2.4</v>
      </c>
      <c r="O502" s="28" t="s">
        <v>46</v>
      </c>
      <c r="P502" s="28" t="s">
        <v>990</v>
      </c>
      <c r="Q502" s="29">
        <v>2.31</v>
      </c>
      <c r="R502" s="174" t="str">
        <f t="shared" si="80"/>
        <v>A</v>
      </c>
      <c r="S502" s="177">
        <f t="shared" si="81"/>
        <v>1</v>
      </c>
      <c r="T502" s="177">
        <f t="shared" si="82"/>
        <v>1</v>
      </c>
      <c r="U502" s="177">
        <f t="shared" si="83"/>
        <v>0</v>
      </c>
      <c r="V502" s="181" t="str">
        <f t="shared" si="84"/>
        <v>Yersinia enterocolitica</v>
      </c>
      <c r="W502" s="181" t="str">
        <f t="shared" si="85"/>
        <v>Yersinia enterocolitica</v>
      </c>
      <c r="X502" s="177">
        <f t="shared" si="86"/>
        <v>0</v>
      </c>
      <c r="Y502" s="177">
        <f t="shared" si="87"/>
        <v>0</v>
      </c>
      <c r="Z502" s="177">
        <f t="shared" si="88"/>
        <v>0</v>
      </c>
      <c r="AA502" s="177">
        <f t="shared" si="89"/>
        <v>0</v>
      </c>
    </row>
    <row r="503" spans="4:27" ht="15" customHeight="1" x14ac:dyDescent="0.25">
      <c r="D503" s="179">
        <v>1</v>
      </c>
      <c r="E503" s="172">
        <f t="shared" si="90"/>
        <v>1</v>
      </c>
      <c r="F503" s="28" t="s">
        <v>1268</v>
      </c>
      <c r="G503" s="28" t="s">
        <v>333</v>
      </c>
      <c r="H503" s="28" t="s">
        <v>334</v>
      </c>
      <c r="I503" s="31">
        <v>41324</v>
      </c>
      <c r="J503" s="28" t="s">
        <v>46</v>
      </c>
      <c r="K503" s="28" t="s">
        <v>1170</v>
      </c>
      <c r="L503" s="28" t="s">
        <v>46</v>
      </c>
      <c r="M503" s="28" t="s">
        <v>1170</v>
      </c>
      <c r="N503" s="29">
        <v>2.5</v>
      </c>
      <c r="O503" s="28" t="s">
        <v>46</v>
      </c>
      <c r="P503" s="28" t="s">
        <v>1170</v>
      </c>
      <c r="Q503" s="29">
        <v>2.39</v>
      </c>
      <c r="R503" s="174" t="str">
        <f t="shared" si="80"/>
        <v>A</v>
      </c>
      <c r="S503" s="177">
        <f t="shared" si="81"/>
        <v>1</v>
      </c>
      <c r="T503" s="177">
        <f t="shared" si="82"/>
        <v>1</v>
      </c>
      <c r="U503" s="177">
        <f t="shared" si="83"/>
        <v>0</v>
      </c>
      <c r="V503" s="181" t="str">
        <f t="shared" si="84"/>
        <v>Yersinia intermedia</v>
      </c>
      <c r="W503" s="181" t="str">
        <f t="shared" si="85"/>
        <v>Yersinia intermedia</v>
      </c>
      <c r="X503" s="177">
        <f t="shared" si="86"/>
        <v>0</v>
      </c>
      <c r="Y503" s="177">
        <f t="shared" si="87"/>
        <v>0</v>
      </c>
      <c r="Z503" s="177">
        <f t="shared" si="88"/>
        <v>0</v>
      </c>
      <c r="AA503" s="177">
        <f t="shared" si="89"/>
        <v>0</v>
      </c>
    </row>
    <row r="504" spans="4:27" ht="15" customHeight="1" x14ac:dyDescent="0.25">
      <c r="D504" s="179">
        <v>0</v>
      </c>
      <c r="E504" s="172">
        <f t="shared" si="90"/>
        <v>0</v>
      </c>
      <c r="F504" s="28">
        <v>29987</v>
      </c>
      <c r="G504" s="28" t="s">
        <v>1049</v>
      </c>
      <c r="H504" s="28" t="s">
        <v>383</v>
      </c>
      <c r="I504" s="31" t="s">
        <v>1269</v>
      </c>
      <c r="J504" s="28" t="s">
        <v>46</v>
      </c>
      <c r="K504" s="28" t="s">
        <v>990</v>
      </c>
      <c r="L504" s="28" t="s">
        <v>46</v>
      </c>
      <c r="M504" s="28" t="s">
        <v>990</v>
      </c>
      <c r="N504" s="29">
        <v>2.68</v>
      </c>
      <c r="O504" s="28" t="s">
        <v>46</v>
      </c>
      <c r="P504" s="28" t="s">
        <v>990</v>
      </c>
      <c r="Q504" s="29">
        <v>2.68</v>
      </c>
      <c r="R504" s="174" t="str">
        <f t="shared" si="80"/>
        <v>A</v>
      </c>
      <c r="S504" s="177">
        <f t="shared" si="81"/>
        <v>1</v>
      </c>
      <c r="T504" s="177">
        <f t="shared" si="82"/>
        <v>1</v>
      </c>
      <c r="U504" s="177">
        <f t="shared" si="83"/>
        <v>0</v>
      </c>
      <c r="V504" s="181" t="str">
        <f t="shared" si="84"/>
        <v>Yersinia enterocolitica</v>
      </c>
      <c r="W504" s="181" t="str">
        <f t="shared" si="85"/>
        <v>Yersinia enterocolitica</v>
      </c>
      <c r="X504" s="177">
        <f t="shared" si="86"/>
        <v>0</v>
      </c>
      <c r="Y504" s="177">
        <f t="shared" si="87"/>
        <v>0</v>
      </c>
      <c r="Z504" s="177">
        <f t="shared" si="88"/>
        <v>0</v>
      </c>
      <c r="AA504" s="177">
        <f t="shared" si="89"/>
        <v>0</v>
      </c>
    </row>
    <row r="505" spans="4:27" ht="15" customHeight="1" x14ac:dyDescent="0.25">
      <c r="D505" s="179">
        <v>0</v>
      </c>
      <c r="E505" s="172">
        <f t="shared" si="90"/>
        <v>0</v>
      </c>
      <c r="F505" s="28">
        <v>29988</v>
      </c>
      <c r="G505" s="28" t="s">
        <v>1022</v>
      </c>
      <c r="H505" s="28" t="s">
        <v>383</v>
      </c>
      <c r="I505" s="31" t="s">
        <v>1270</v>
      </c>
      <c r="J505" s="28" t="s">
        <v>46</v>
      </c>
      <c r="K505" s="28" t="s">
        <v>990</v>
      </c>
      <c r="L505" s="28" t="s">
        <v>46</v>
      </c>
      <c r="M505" s="28" t="s">
        <v>990</v>
      </c>
      <c r="N505" s="29">
        <v>2.67</v>
      </c>
      <c r="O505" s="28" t="s">
        <v>46</v>
      </c>
      <c r="P505" s="28" t="s">
        <v>990</v>
      </c>
      <c r="Q505" s="29">
        <v>2.65</v>
      </c>
      <c r="R505" s="174" t="str">
        <f t="shared" si="80"/>
        <v>A</v>
      </c>
      <c r="S505" s="177">
        <f t="shared" si="81"/>
        <v>1</v>
      </c>
      <c r="T505" s="177">
        <f t="shared" si="82"/>
        <v>1</v>
      </c>
      <c r="U505" s="177">
        <f t="shared" si="83"/>
        <v>0</v>
      </c>
      <c r="V505" s="181" t="str">
        <f t="shared" si="84"/>
        <v>Yersinia enterocolitica</v>
      </c>
      <c r="W505" s="181" t="str">
        <f t="shared" si="85"/>
        <v>Yersinia enterocolitica</v>
      </c>
      <c r="X505" s="177">
        <f t="shared" si="86"/>
        <v>0</v>
      </c>
      <c r="Y505" s="177">
        <f t="shared" si="87"/>
        <v>0</v>
      </c>
      <c r="Z505" s="177">
        <f t="shared" si="88"/>
        <v>0</v>
      </c>
      <c r="AA505" s="177">
        <f t="shared" si="89"/>
        <v>0</v>
      </c>
    </row>
    <row r="506" spans="4:27" ht="15" customHeight="1" x14ac:dyDescent="0.25">
      <c r="D506" s="179">
        <v>0</v>
      </c>
      <c r="E506" s="172">
        <f t="shared" si="90"/>
        <v>0</v>
      </c>
      <c r="F506" s="28" t="s">
        <v>1271</v>
      </c>
      <c r="G506" s="28" t="s">
        <v>333</v>
      </c>
      <c r="H506" s="28" t="s">
        <v>334</v>
      </c>
      <c r="I506" s="31">
        <v>43180</v>
      </c>
      <c r="J506" s="28" t="s">
        <v>46</v>
      </c>
      <c r="K506" s="28" t="s">
        <v>990</v>
      </c>
      <c r="L506" s="28" t="s">
        <v>46</v>
      </c>
      <c r="M506" s="28" t="s">
        <v>990</v>
      </c>
      <c r="N506" s="29">
        <v>2.44</v>
      </c>
      <c r="O506" s="28" t="s">
        <v>46</v>
      </c>
      <c r="P506" s="28" t="s">
        <v>990</v>
      </c>
      <c r="Q506" s="29">
        <v>2.31</v>
      </c>
      <c r="R506" s="174" t="str">
        <f t="shared" si="80"/>
        <v>A</v>
      </c>
      <c r="S506" s="177">
        <f t="shared" si="81"/>
        <v>1</v>
      </c>
      <c r="T506" s="177">
        <f t="shared" si="82"/>
        <v>1</v>
      </c>
      <c r="U506" s="177">
        <f t="shared" si="83"/>
        <v>0</v>
      </c>
      <c r="V506" s="181" t="str">
        <f t="shared" si="84"/>
        <v>Yersinia enterocolitica</v>
      </c>
      <c r="W506" s="181" t="str">
        <f t="shared" si="85"/>
        <v>Yersinia enterocolitica</v>
      </c>
      <c r="X506" s="177">
        <f t="shared" si="86"/>
        <v>0</v>
      </c>
      <c r="Y506" s="177">
        <f t="shared" si="87"/>
        <v>0</v>
      </c>
      <c r="Z506" s="177">
        <f t="shared" si="88"/>
        <v>0</v>
      </c>
      <c r="AA506" s="177">
        <f t="shared" si="89"/>
        <v>0</v>
      </c>
    </row>
    <row r="507" spans="4:27" ht="15" customHeight="1" x14ac:dyDescent="0.25">
      <c r="D507" s="179">
        <v>0</v>
      </c>
      <c r="E507" s="172">
        <f t="shared" si="90"/>
        <v>0</v>
      </c>
      <c r="F507" s="28">
        <v>181004162</v>
      </c>
      <c r="G507" s="28" t="s">
        <v>333</v>
      </c>
      <c r="H507" s="28" t="s">
        <v>334</v>
      </c>
      <c r="I507" s="31">
        <v>43187</v>
      </c>
      <c r="J507" s="28" t="s">
        <v>46</v>
      </c>
      <c r="K507" s="28" t="s">
        <v>990</v>
      </c>
      <c r="L507" s="28" t="s">
        <v>46</v>
      </c>
      <c r="M507" s="28" t="s">
        <v>990</v>
      </c>
      <c r="N507" s="29">
        <v>2.3199999999999998</v>
      </c>
      <c r="O507" s="28" t="s">
        <v>46</v>
      </c>
      <c r="P507" s="28" t="s">
        <v>990</v>
      </c>
      <c r="Q507" s="29">
        <v>2.31</v>
      </c>
      <c r="R507" s="174" t="str">
        <f t="shared" si="80"/>
        <v>A</v>
      </c>
      <c r="S507" s="177">
        <f t="shared" si="81"/>
        <v>1</v>
      </c>
      <c r="T507" s="177">
        <f t="shared" si="82"/>
        <v>1</v>
      </c>
      <c r="U507" s="177">
        <f t="shared" si="83"/>
        <v>0</v>
      </c>
      <c r="V507" s="181" t="str">
        <f t="shared" si="84"/>
        <v>Yersinia enterocolitica</v>
      </c>
      <c r="W507" s="181" t="str">
        <f t="shared" si="85"/>
        <v>Yersinia enterocolitica</v>
      </c>
      <c r="X507" s="177">
        <f t="shared" si="86"/>
        <v>0</v>
      </c>
      <c r="Y507" s="177">
        <f t="shared" si="87"/>
        <v>0</v>
      </c>
      <c r="Z507" s="177">
        <f t="shared" si="88"/>
        <v>0</v>
      </c>
      <c r="AA507" s="177">
        <f t="shared" si="89"/>
        <v>0</v>
      </c>
    </row>
  </sheetData>
  <autoFilter ref="F1:Z507"/>
  <mergeCells count="1">
    <mergeCell ref="A7:A8"/>
  </mergeCells>
  <conditionalFormatting sqref="J1:K1048576">
    <cfRule type="cellIs" dxfId="28" priority="140" operator="equal">
      <formula>$B$1&amp;" "&amp;#REF!</formula>
    </cfRule>
  </conditionalFormatting>
  <conditionalFormatting sqref="X1:X1048576">
    <cfRule type="cellIs" dxfId="27" priority="136" operator="equal">
      <formula>1</formula>
    </cfRule>
  </conditionalFormatting>
  <conditionalFormatting sqref="L2:L1048576 O2:O1048576">
    <cfRule type="cellIs" dxfId="26" priority="168" operator="notEqual">
      <formula>OR($J2,0)</formula>
    </cfRule>
  </conditionalFormatting>
  <conditionalFormatting sqref="M2:M1048576 P2:P1048576">
    <cfRule type="cellIs" dxfId="25" priority="149" operator="notEqual">
      <formula>OR($K2,0)</formula>
    </cfRule>
  </conditionalFormatting>
  <conditionalFormatting sqref="Y1:Y1048576 AA2:AA507">
    <cfRule type="cellIs" dxfId="24" priority="117" operator="equal">
      <formula>1</formula>
    </cfRule>
  </conditionalFormatting>
  <conditionalFormatting sqref="Z1:Z1048576">
    <cfRule type="cellIs" dxfId="23" priority="116" operator="equal">
      <formula>1</formula>
    </cfRule>
  </conditionalFormatting>
  <conditionalFormatting sqref="U1:U1048576">
    <cfRule type="cellIs" dxfId="22" priority="115" operator="equal">
      <formula>1</formula>
    </cfRule>
  </conditionalFormatting>
  <conditionalFormatting sqref="AA1">
    <cfRule type="cellIs" dxfId="21" priority="47" operator="equal">
      <formula>1</formula>
    </cfRule>
  </conditionalFormatting>
  <conditionalFormatting sqref="P3:P125 M3:M125">
    <cfRule type="cellIs" dxfId="20" priority="35" operator="notEqual">
      <formula>OR($K3,0)</formula>
    </cfRule>
  </conditionalFormatting>
  <conditionalFormatting sqref="R2:R1048576">
    <cfRule type="containsText" dxfId="19" priority="31" operator="containsText" text="C">
      <formula>NOT(ISERROR(SEARCH("C",R2)))</formula>
    </cfRule>
    <cfRule type="containsText" dxfId="18" priority="32" operator="containsText" text="B">
      <formula>NOT(ISERROR(SEARCH("B",R2)))</formula>
    </cfRule>
    <cfRule type="containsText" dxfId="17" priority="33" operator="containsText" text="A">
      <formula>NOT(ISERROR(SEARCH("A",R2)))</formula>
    </cfRule>
  </conditionalFormatting>
  <conditionalFormatting sqref="Q2:Q1048576">
    <cfRule type="cellIs" dxfId="16" priority="9" operator="between">
      <formula>$B$21</formula>
      <formula>"&lt;$B$20"</formula>
    </cfRule>
    <cfRule type="cellIs" dxfId="15" priority="10" operator="between">
      <formula>0.0001</formula>
      <formula>"&lt;$B$21"</formula>
    </cfRule>
  </conditionalFormatting>
  <conditionalFormatting sqref="Q2:Q1048576">
    <cfRule type="cellIs" dxfId="14" priority="8" operator="greaterThanOrEqual">
      <formula>$B$20</formula>
    </cfRule>
  </conditionalFormatting>
  <conditionalFormatting sqref="N2:N1048576">
    <cfRule type="cellIs" dxfId="13" priority="2" operator="greaterThanOrEqual">
      <formula>$B$20</formula>
    </cfRule>
    <cfRule type="cellIs" dxfId="12" priority="3" operator="between">
      <formula>$B$21</formula>
      <formula>"&lt;$B$20"</formula>
    </cfRule>
    <cfRule type="cellIs" dxfId="11" priority="4" operator="between">
      <formula>0.0001</formula>
      <formula>"&lt;$B$21"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1" operator="containsText" id="{DF1FA79F-4AF6-40F6-B9A8-1C9C52914092}">
            <xm:f>NOT(ISERROR(SEARCH($J2,L2)))</xm:f>
            <xm:f>$J2</xm:f>
            <x14:dxf>
              <fill>
                <patternFill>
                  <bgColor rgb="FF92D050"/>
                </patternFill>
              </fill>
            </x14:dxf>
          </x14:cfRule>
          <xm:sqref>L2:L1048576 O2:O1048576</xm:sqref>
        </x14:conditionalFormatting>
        <x14:conditionalFormatting xmlns:xm="http://schemas.microsoft.com/office/excel/2006/main">
          <x14:cfRule type="containsText" priority="148" operator="containsText" id="{A67BE0AE-8489-4E00-88D8-8B7B1A6F63E2}">
            <xm:f>NOT(ISERROR(SEARCH($K2,M2)))</xm:f>
            <xm:f>$K2</xm:f>
            <x14:dxf>
              <fill>
                <patternFill>
                  <bgColor rgb="FF92D050"/>
                </patternFill>
              </fill>
            </x14:dxf>
          </x14:cfRule>
          <xm:sqref>M2:M1048576 P2:P1048576</xm:sqref>
        </x14:conditionalFormatting>
        <x14:conditionalFormatting xmlns:xm="http://schemas.microsoft.com/office/excel/2006/main">
          <x14:cfRule type="containsText" priority="34" operator="containsText" id="{FF0C139D-2127-4D9A-9CCE-E7523B412AE0}">
            <xm:f>NOT(ISERROR(SEARCH($K3,M3)))</xm:f>
            <xm:f>$K3</xm:f>
            <x14:dxf>
              <fill>
                <patternFill>
                  <bgColor rgb="FF92D050"/>
                </patternFill>
              </fill>
            </x14:dxf>
          </x14:cfRule>
          <xm:sqref>P3:P125 M3:M125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507"/>
  <sheetViews>
    <sheetView zoomScale="80" zoomScaleNormal="80" workbookViewId="0">
      <selection activeCell="C22" sqref="C22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0.625" style="28" bestFit="1" customWidth="1"/>
    <col min="8" max="8" width="9.5" style="31" bestFit="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Yersinia</v>
      </c>
      <c r="C1" s="16" t="str">
        <f>'Parameter (Spezies)'!C1</f>
        <v>pseudotuberculosis</v>
      </c>
      <c r="E1" s="178" t="s">
        <v>1</v>
      </c>
      <c r="F1" s="178" t="s">
        <v>2</v>
      </c>
      <c r="G1" s="178" t="s">
        <v>14</v>
      </c>
      <c r="H1" s="185" t="s">
        <v>13</v>
      </c>
      <c r="I1" s="178" t="s">
        <v>17</v>
      </c>
      <c r="J1" s="178" t="s">
        <v>3</v>
      </c>
      <c r="K1" s="6" t="s">
        <v>9</v>
      </c>
      <c r="L1" s="6" t="s">
        <v>10</v>
      </c>
    </row>
    <row r="2" spans="1:12" ht="15" customHeight="1" x14ac:dyDescent="0.25">
      <c r="A2" s="3" t="s">
        <v>314</v>
      </c>
      <c r="E2" s="28" t="s">
        <v>389</v>
      </c>
      <c r="F2" s="28" t="s">
        <v>390</v>
      </c>
      <c r="G2" s="28" t="s">
        <v>368</v>
      </c>
      <c r="H2" s="31">
        <v>42859</v>
      </c>
      <c r="I2" s="28" t="s">
        <v>1273</v>
      </c>
      <c r="J2" s="29">
        <v>0.74</v>
      </c>
      <c r="K2" s="30">
        <f>IF(OR(J2&lt;$B$12,J2="&lt; 0"),1,0)</f>
        <v>1</v>
      </c>
      <c r="L2" s="30">
        <f t="shared" ref="L2:L21" si="0">IF(K2=1,0,1)</f>
        <v>0</v>
      </c>
    </row>
    <row r="3" spans="1:12" ht="15" customHeight="1" x14ac:dyDescent="0.25">
      <c r="A3" s="5" t="s">
        <v>7</v>
      </c>
      <c r="B3" s="10">
        <f>SUM(K:L)</f>
        <v>504</v>
      </c>
      <c r="E3" s="28" t="s">
        <v>393</v>
      </c>
      <c r="F3" s="28" t="s">
        <v>359</v>
      </c>
      <c r="G3" s="28" t="s">
        <v>368</v>
      </c>
      <c r="H3" s="31">
        <v>44692</v>
      </c>
      <c r="I3" s="28" t="s">
        <v>1274</v>
      </c>
      <c r="J3" s="29">
        <v>0.53</v>
      </c>
      <c r="K3" s="30">
        <f t="shared" ref="K3:K66" si="1">IF(OR(J3&lt;$B$12,J3="&lt; 0"),1,0)</f>
        <v>1</v>
      </c>
      <c r="L3" s="30">
        <f t="shared" si="0"/>
        <v>0</v>
      </c>
    </row>
    <row r="4" spans="1:12" ht="15" customHeight="1" x14ac:dyDescent="0.25">
      <c r="B4" s="11"/>
      <c r="E4" s="28" t="s">
        <v>395</v>
      </c>
      <c r="F4" s="28" t="s">
        <v>351</v>
      </c>
      <c r="G4" s="28" t="s">
        <v>368</v>
      </c>
      <c r="H4" s="31">
        <v>43656</v>
      </c>
      <c r="I4" s="28" t="s">
        <v>1275</v>
      </c>
      <c r="J4" s="29">
        <v>0.42</v>
      </c>
      <c r="K4" s="30">
        <f t="shared" si="1"/>
        <v>1</v>
      </c>
      <c r="L4" s="30">
        <f t="shared" si="0"/>
        <v>0</v>
      </c>
    </row>
    <row r="5" spans="1:12" ht="15" customHeight="1" x14ac:dyDescent="0.25">
      <c r="A5" s="7" t="s">
        <v>11</v>
      </c>
      <c r="B5" s="12">
        <f>SUM(K:K)</f>
        <v>499</v>
      </c>
      <c r="E5" s="28" t="s">
        <v>397</v>
      </c>
      <c r="F5" s="28" t="s">
        <v>382</v>
      </c>
      <c r="G5" s="28" t="s">
        <v>368</v>
      </c>
      <c r="H5" s="31">
        <v>42864</v>
      </c>
      <c r="I5" s="28" t="s">
        <v>1275</v>
      </c>
      <c r="J5" s="29">
        <v>0.68</v>
      </c>
      <c r="K5" s="30">
        <f t="shared" si="1"/>
        <v>1</v>
      </c>
      <c r="L5" s="30">
        <f t="shared" si="0"/>
        <v>0</v>
      </c>
    </row>
    <row r="6" spans="1:12" ht="15" customHeight="1" x14ac:dyDescent="0.25">
      <c r="B6" s="11"/>
      <c r="E6" s="28" t="s">
        <v>398</v>
      </c>
      <c r="F6" s="28" t="s">
        <v>351</v>
      </c>
      <c r="G6" s="28" t="s">
        <v>368</v>
      </c>
      <c r="H6" s="31">
        <v>42864</v>
      </c>
      <c r="I6" s="28" t="s">
        <v>1276</v>
      </c>
      <c r="J6" s="29">
        <v>0.5</v>
      </c>
      <c r="K6" s="30">
        <f t="shared" si="1"/>
        <v>1</v>
      </c>
      <c r="L6" s="30">
        <f t="shared" si="0"/>
        <v>0</v>
      </c>
    </row>
    <row r="7" spans="1:12" ht="15" customHeight="1" x14ac:dyDescent="0.25">
      <c r="A7" s="8" t="s">
        <v>12</v>
      </c>
      <c r="B7" s="13">
        <f>SUM(L:L)</f>
        <v>5</v>
      </c>
      <c r="E7" s="28" t="s">
        <v>400</v>
      </c>
      <c r="F7" s="28" t="s">
        <v>333</v>
      </c>
      <c r="G7" s="28" t="s">
        <v>334</v>
      </c>
      <c r="H7" s="31">
        <v>41430</v>
      </c>
      <c r="I7" s="28" t="s">
        <v>1276</v>
      </c>
      <c r="J7" s="29">
        <v>0.54</v>
      </c>
      <c r="K7" s="30">
        <f t="shared" si="1"/>
        <v>1</v>
      </c>
      <c r="L7" s="30">
        <f t="shared" si="0"/>
        <v>0</v>
      </c>
    </row>
    <row r="8" spans="1:12" ht="15" customHeight="1" x14ac:dyDescent="0.25">
      <c r="B8" s="11"/>
      <c r="E8" s="28" t="s">
        <v>401</v>
      </c>
      <c r="F8" s="28" t="s">
        <v>402</v>
      </c>
      <c r="G8" s="28" t="s">
        <v>368</v>
      </c>
      <c r="H8" s="31">
        <v>44047</v>
      </c>
      <c r="I8" s="28" t="s">
        <v>1277</v>
      </c>
      <c r="J8" s="29">
        <v>0.52</v>
      </c>
      <c r="K8" s="30">
        <f t="shared" si="1"/>
        <v>1</v>
      </c>
      <c r="L8" s="30">
        <f t="shared" si="0"/>
        <v>0</v>
      </c>
    </row>
    <row r="9" spans="1:12" ht="15" customHeight="1" x14ac:dyDescent="0.25">
      <c r="A9" s="4"/>
      <c r="B9" s="14">
        <f>B7/B3</f>
        <v>9.9206349206349201E-3</v>
      </c>
      <c r="E9" s="28" t="s">
        <v>405</v>
      </c>
      <c r="F9" s="28" t="s">
        <v>402</v>
      </c>
      <c r="G9" s="28" t="s">
        <v>368</v>
      </c>
      <c r="H9" s="31">
        <v>44056</v>
      </c>
      <c r="I9" s="28" t="s">
        <v>1277</v>
      </c>
      <c r="J9" s="29">
        <v>0.17</v>
      </c>
      <c r="K9" s="30">
        <f t="shared" si="1"/>
        <v>1</v>
      </c>
      <c r="L9" s="30">
        <f t="shared" si="0"/>
        <v>0</v>
      </c>
    </row>
    <row r="10" spans="1:12" ht="15" customHeight="1" x14ac:dyDescent="0.25">
      <c r="E10" s="28" t="s">
        <v>406</v>
      </c>
      <c r="F10" s="28" t="s">
        <v>402</v>
      </c>
      <c r="G10" s="28" t="s">
        <v>368</v>
      </c>
      <c r="H10" s="31">
        <v>44047</v>
      </c>
      <c r="I10" s="28" t="s">
        <v>1277</v>
      </c>
      <c r="J10" s="29">
        <v>0.56000000000000005</v>
      </c>
      <c r="K10" s="30">
        <f t="shared" si="1"/>
        <v>1</v>
      </c>
      <c r="L10" s="30">
        <f t="shared" si="0"/>
        <v>0</v>
      </c>
    </row>
    <row r="11" spans="1:12" ht="15" customHeight="1" x14ac:dyDescent="0.25">
      <c r="E11" s="28" t="s">
        <v>407</v>
      </c>
      <c r="F11" s="28" t="s">
        <v>408</v>
      </c>
      <c r="G11" s="28">
        <v>0</v>
      </c>
      <c r="H11" s="31">
        <v>0</v>
      </c>
      <c r="I11" s="28" t="s">
        <v>1277</v>
      </c>
      <c r="J11" s="29">
        <v>0.1</v>
      </c>
      <c r="K11" s="30">
        <f t="shared" si="1"/>
        <v>1</v>
      </c>
      <c r="L11" s="30">
        <f t="shared" si="0"/>
        <v>0</v>
      </c>
    </row>
    <row r="12" spans="1:12" ht="15" customHeight="1" x14ac:dyDescent="0.25">
      <c r="A12" s="146" t="s">
        <v>315</v>
      </c>
      <c r="B12" s="147">
        <f>Settings!F10</f>
        <v>2</v>
      </c>
      <c r="C12" s="1" t="s">
        <v>316</v>
      </c>
      <c r="E12" s="28" t="s">
        <v>409</v>
      </c>
      <c r="F12" s="28" t="s">
        <v>333</v>
      </c>
      <c r="G12" s="28" t="s">
        <v>410</v>
      </c>
      <c r="H12" s="31">
        <v>44363</v>
      </c>
      <c r="I12" s="28" t="s">
        <v>1278</v>
      </c>
      <c r="J12" s="29">
        <v>0.19</v>
      </c>
      <c r="K12" s="30">
        <f t="shared" si="1"/>
        <v>1</v>
      </c>
      <c r="L12" s="30">
        <f t="shared" si="0"/>
        <v>0</v>
      </c>
    </row>
    <row r="13" spans="1:12" ht="15" customHeight="1" x14ac:dyDescent="0.25">
      <c r="A13" s="148"/>
      <c r="B13" s="149">
        <f>Settings!D10</f>
        <v>1.7</v>
      </c>
      <c r="C13" s="1" t="s">
        <v>317</v>
      </c>
      <c r="E13" s="28" t="s">
        <v>412</v>
      </c>
      <c r="F13" s="28" t="s">
        <v>359</v>
      </c>
      <c r="G13" s="28" t="s">
        <v>334</v>
      </c>
      <c r="H13" s="31">
        <v>41200</v>
      </c>
      <c r="I13" s="28" t="s">
        <v>1279</v>
      </c>
      <c r="J13" s="29">
        <v>0.25</v>
      </c>
      <c r="K13" s="30">
        <f t="shared" si="1"/>
        <v>1</v>
      </c>
      <c r="L13" s="30">
        <f t="shared" si="0"/>
        <v>0</v>
      </c>
    </row>
    <row r="14" spans="1:12" ht="15" customHeight="1" x14ac:dyDescent="0.25">
      <c r="A14" s="1" t="s">
        <v>329</v>
      </c>
      <c r="E14" s="28" t="s">
        <v>413</v>
      </c>
      <c r="F14" s="28" t="s">
        <v>359</v>
      </c>
      <c r="G14" s="28" t="s">
        <v>334</v>
      </c>
      <c r="H14" s="31">
        <v>41255</v>
      </c>
      <c r="I14" s="28" t="s">
        <v>1279</v>
      </c>
      <c r="J14" s="29">
        <v>0.71</v>
      </c>
      <c r="K14" s="30">
        <f t="shared" si="1"/>
        <v>1</v>
      </c>
      <c r="L14" s="30">
        <f t="shared" si="0"/>
        <v>0</v>
      </c>
    </row>
    <row r="15" spans="1:12" ht="15" customHeight="1" x14ac:dyDescent="0.25">
      <c r="E15" s="28" t="s">
        <v>414</v>
      </c>
      <c r="F15" s="28" t="s">
        <v>359</v>
      </c>
      <c r="G15" s="28" t="s">
        <v>334</v>
      </c>
      <c r="H15" s="31">
        <v>41283</v>
      </c>
      <c r="I15" s="28" t="s">
        <v>1279</v>
      </c>
      <c r="J15" s="29">
        <v>0.41</v>
      </c>
      <c r="K15" s="30">
        <f t="shared" si="1"/>
        <v>1</v>
      </c>
      <c r="L15" s="30">
        <f t="shared" si="0"/>
        <v>0</v>
      </c>
    </row>
    <row r="16" spans="1:12" ht="15" customHeight="1" x14ac:dyDescent="0.25">
      <c r="E16" s="28" t="s">
        <v>415</v>
      </c>
      <c r="F16" s="28" t="s">
        <v>402</v>
      </c>
      <c r="G16" s="28" t="s">
        <v>410</v>
      </c>
      <c r="H16" s="31">
        <v>42472</v>
      </c>
      <c r="I16" s="28" t="s">
        <v>1279</v>
      </c>
      <c r="J16" s="29">
        <v>0.45</v>
      </c>
      <c r="K16" s="30">
        <f t="shared" si="1"/>
        <v>1</v>
      </c>
      <c r="L16" s="30">
        <f t="shared" si="0"/>
        <v>0</v>
      </c>
    </row>
    <row r="17" spans="5:12" ht="15" customHeight="1" x14ac:dyDescent="0.25">
      <c r="E17" s="28" t="s">
        <v>416</v>
      </c>
      <c r="F17" s="28" t="s">
        <v>359</v>
      </c>
      <c r="G17" s="28" t="s">
        <v>410</v>
      </c>
      <c r="H17" s="31">
        <v>43413</v>
      </c>
      <c r="I17" s="28" t="s">
        <v>1279</v>
      </c>
      <c r="J17" s="29">
        <v>0.61</v>
      </c>
      <c r="K17" s="30">
        <f t="shared" si="1"/>
        <v>1</v>
      </c>
      <c r="L17" s="30">
        <f t="shared" si="0"/>
        <v>0</v>
      </c>
    </row>
    <row r="18" spans="5:12" ht="15" customHeight="1" x14ac:dyDescent="0.25">
      <c r="E18" s="28" t="s">
        <v>417</v>
      </c>
      <c r="F18" s="28" t="s">
        <v>359</v>
      </c>
      <c r="G18" s="28" t="s">
        <v>334</v>
      </c>
      <c r="H18" s="31">
        <v>41261</v>
      </c>
      <c r="I18" s="28" t="s">
        <v>1279</v>
      </c>
      <c r="J18" s="29">
        <v>0.06</v>
      </c>
      <c r="K18" s="30">
        <f t="shared" si="1"/>
        <v>1</v>
      </c>
      <c r="L18" s="30">
        <f t="shared" si="0"/>
        <v>0</v>
      </c>
    </row>
    <row r="19" spans="5:12" ht="15" customHeight="1" x14ac:dyDescent="0.25">
      <c r="E19" s="28" t="s">
        <v>418</v>
      </c>
      <c r="F19" s="28" t="s">
        <v>333</v>
      </c>
      <c r="G19" s="28" t="s">
        <v>410</v>
      </c>
      <c r="H19" s="31">
        <v>44363</v>
      </c>
      <c r="I19" s="28" t="s">
        <v>1279</v>
      </c>
      <c r="J19" s="29">
        <v>0</v>
      </c>
      <c r="K19" s="30">
        <f t="shared" si="1"/>
        <v>1</v>
      </c>
      <c r="L19" s="30">
        <f t="shared" si="0"/>
        <v>0</v>
      </c>
    </row>
    <row r="20" spans="5:12" ht="15" customHeight="1" x14ac:dyDescent="0.25">
      <c r="E20" s="28" t="s">
        <v>419</v>
      </c>
      <c r="F20" s="28" t="s">
        <v>359</v>
      </c>
      <c r="G20" s="28" t="s">
        <v>410</v>
      </c>
      <c r="H20" s="31">
        <v>44119</v>
      </c>
      <c r="I20" s="28" t="s">
        <v>1279</v>
      </c>
      <c r="J20" s="29">
        <v>0.3</v>
      </c>
      <c r="K20" s="30">
        <f t="shared" si="1"/>
        <v>1</v>
      </c>
      <c r="L20" s="30">
        <f t="shared" si="0"/>
        <v>0</v>
      </c>
    </row>
    <row r="21" spans="5:12" ht="15" customHeight="1" x14ac:dyDescent="0.25">
      <c r="E21" s="28" t="s">
        <v>420</v>
      </c>
      <c r="F21" s="28" t="s">
        <v>333</v>
      </c>
      <c r="G21" s="28" t="s">
        <v>410</v>
      </c>
      <c r="H21" s="31">
        <v>44363</v>
      </c>
      <c r="I21" s="28" t="s">
        <v>1279</v>
      </c>
      <c r="J21" s="29">
        <v>0.36</v>
      </c>
      <c r="K21" s="30">
        <f t="shared" si="1"/>
        <v>1</v>
      </c>
      <c r="L21" s="30">
        <f t="shared" si="0"/>
        <v>0</v>
      </c>
    </row>
    <row r="22" spans="5:12" ht="15" customHeight="1" x14ac:dyDescent="0.25">
      <c r="E22" s="28">
        <v>131011719</v>
      </c>
      <c r="F22" s="28" t="s">
        <v>359</v>
      </c>
      <c r="G22" s="28" t="s">
        <v>410</v>
      </c>
      <c r="H22" s="31">
        <v>43188</v>
      </c>
      <c r="I22" s="28" t="s">
        <v>1280</v>
      </c>
      <c r="J22" s="29">
        <v>0</v>
      </c>
      <c r="K22" s="30">
        <f t="shared" si="1"/>
        <v>1</v>
      </c>
      <c r="L22" s="30">
        <f t="shared" ref="L22:L71" si="2">IF(K22=1,0,1)</f>
        <v>0</v>
      </c>
    </row>
    <row r="23" spans="5:12" ht="15" customHeight="1" x14ac:dyDescent="0.25">
      <c r="E23" s="28" t="s">
        <v>422</v>
      </c>
      <c r="F23" s="28" t="s">
        <v>359</v>
      </c>
      <c r="G23" s="28" t="s">
        <v>410</v>
      </c>
      <c r="H23" s="31">
        <v>43285</v>
      </c>
      <c r="I23" s="28" t="s">
        <v>1280</v>
      </c>
      <c r="J23" s="29">
        <v>0.31</v>
      </c>
      <c r="K23" s="30">
        <f t="shared" si="1"/>
        <v>1</v>
      </c>
      <c r="L23" s="30">
        <f t="shared" si="2"/>
        <v>0</v>
      </c>
    </row>
    <row r="24" spans="5:12" ht="15" customHeight="1" x14ac:dyDescent="0.25">
      <c r="E24" s="28" t="s">
        <v>423</v>
      </c>
      <c r="F24" s="28" t="s">
        <v>424</v>
      </c>
      <c r="G24" s="28" t="s">
        <v>410</v>
      </c>
      <c r="H24" s="31">
        <v>44000</v>
      </c>
      <c r="I24" s="28" t="s">
        <v>1280</v>
      </c>
      <c r="J24" s="29">
        <v>0.38</v>
      </c>
      <c r="K24" s="30">
        <f t="shared" si="1"/>
        <v>1</v>
      </c>
      <c r="L24" s="30">
        <f t="shared" si="2"/>
        <v>0</v>
      </c>
    </row>
    <row r="25" spans="5:12" ht="15" customHeight="1" x14ac:dyDescent="0.25">
      <c r="E25" s="28" t="s">
        <v>425</v>
      </c>
      <c r="F25" s="28" t="s">
        <v>424</v>
      </c>
      <c r="G25" s="28" t="s">
        <v>410</v>
      </c>
      <c r="H25" s="31">
        <v>44000</v>
      </c>
      <c r="I25" s="28" t="s">
        <v>1280</v>
      </c>
      <c r="J25" s="29">
        <v>0.4</v>
      </c>
      <c r="K25" s="30">
        <f t="shared" si="1"/>
        <v>1</v>
      </c>
      <c r="L25" s="30">
        <f t="shared" si="2"/>
        <v>0</v>
      </c>
    </row>
    <row r="26" spans="5:12" ht="15" customHeight="1" x14ac:dyDescent="0.25">
      <c r="E26" s="28" t="s">
        <v>426</v>
      </c>
      <c r="F26" s="28" t="s">
        <v>424</v>
      </c>
      <c r="G26" s="28" t="s">
        <v>334</v>
      </c>
      <c r="H26" s="31">
        <v>44000</v>
      </c>
      <c r="I26" s="28" t="s">
        <v>1280</v>
      </c>
      <c r="J26" s="29">
        <v>0.27</v>
      </c>
      <c r="K26" s="30">
        <f t="shared" si="1"/>
        <v>1</v>
      </c>
      <c r="L26" s="30">
        <f t="shared" si="2"/>
        <v>0</v>
      </c>
    </row>
    <row r="27" spans="5:12" ht="15" customHeight="1" x14ac:dyDescent="0.25">
      <c r="E27" s="28" t="s">
        <v>427</v>
      </c>
      <c r="F27" s="28" t="s">
        <v>424</v>
      </c>
      <c r="G27" s="28" t="s">
        <v>334</v>
      </c>
      <c r="H27" s="31">
        <v>44000</v>
      </c>
      <c r="I27" s="28" t="s">
        <v>1280</v>
      </c>
      <c r="J27" s="29">
        <v>0.31</v>
      </c>
      <c r="K27" s="30">
        <f t="shared" si="1"/>
        <v>1</v>
      </c>
      <c r="L27" s="30">
        <f t="shared" si="2"/>
        <v>0</v>
      </c>
    </row>
    <row r="28" spans="5:12" ht="15" customHeight="1" x14ac:dyDescent="0.25">
      <c r="E28" s="28" t="s">
        <v>428</v>
      </c>
      <c r="F28" s="28" t="s">
        <v>382</v>
      </c>
      <c r="G28" s="28" t="s">
        <v>334</v>
      </c>
      <c r="H28" s="31">
        <v>42466</v>
      </c>
      <c r="I28" s="28" t="s">
        <v>1281</v>
      </c>
      <c r="J28" s="29">
        <v>0.72</v>
      </c>
      <c r="K28" s="30">
        <f t="shared" si="1"/>
        <v>1</v>
      </c>
      <c r="L28" s="30">
        <f t="shared" si="2"/>
        <v>0</v>
      </c>
    </row>
    <row r="29" spans="5:12" ht="15" customHeight="1" x14ac:dyDescent="0.25">
      <c r="E29" s="28" t="s">
        <v>431</v>
      </c>
      <c r="F29" s="28" t="s">
        <v>338</v>
      </c>
      <c r="G29" s="28" t="s">
        <v>432</v>
      </c>
      <c r="H29" s="31" t="s">
        <v>433</v>
      </c>
      <c r="I29" s="28" t="s">
        <v>1281</v>
      </c>
      <c r="J29" s="29">
        <v>0.72</v>
      </c>
      <c r="K29" s="30">
        <f t="shared" si="1"/>
        <v>1</v>
      </c>
      <c r="L29" s="30">
        <f t="shared" si="2"/>
        <v>0</v>
      </c>
    </row>
    <row r="30" spans="5:12" ht="15" customHeight="1" x14ac:dyDescent="0.25">
      <c r="E30" s="28" t="s">
        <v>434</v>
      </c>
      <c r="F30" s="28" t="s">
        <v>351</v>
      </c>
      <c r="G30" s="28" t="s">
        <v>410</v>
      </c>
      <c r="H30" s="31" t="s">
        <v>435</v>
      </c>
      <c r="I30" s="28" t="s">
        <v>1281</v>
      </c>
      <c r="J30" s="29">
        <v>0.73</v>
      </c>
      <c r="K30" s="30">
        <f t="shared" si="1"/>
        <v>1</v>
      </c>
      <c r="L30" s="30">
        <f t="shared" si="2"/>
        <v>0</v>
      </c>
    </row>
    <row r="31" spans="5:12" ht="15" customHeight="1" x14ac:dyDescent="0.25">
      <c r="E31" s="28" t="s">
        <v>436</v>
      </c>
      <c r="F31" s="28" t="s">
        <v>354</v>
      </c>
      <c r="G31" s="28" t="s">
        <v>334</v>
      </c>
      <c r="H31" s="31">
        <v>42466</v>
      </c>
      <c r="I31" s="28" t="s">
        <v>1281</v>
      </c>
      <c r="J31" s="29">
        <v>0.86</v>
      </c>
      <c r="K31" s="30">
        <f t="shared" si="1"/>
        <v>1</v>
      </c>
      <c r="L31" s="30">
        <f t="shared" si="2"/>
        <v>0</v>
      </c>
    </row>
    <row r="32" spans="5:12" ht="15" customHeight="1" x14ac:dyDescent="0.25">
      <c r="E32" s="28" t="s">
        <v>438</v>
      </c>
      <c r="F32" s="28" t="s">
        <v>333</v>
      </c>
      <c r="G32" s="28" t="s">
        <v>410</v>
      </c>
      <c r="H32" s="31">
        <v>43733</v>
      </c>
      <c r="I32" s="28" t="s">
        <v>1281</v>
      </c>
      <c r="J32" s="29">
        <v>0.54</v>
      </c>
      <c r="K32" s="30">
        <f t="shared" si="1"/>
        <v>1</v>
      </c>
      <c r="L32" s="30">
        <f t="shared" si="2"/>
        <v>0</v>
      </c>
    </row>
    <row r="33" spans="5:12" ht="15" customHeight="1" x14ac:dyDescent="0.25">
      <c r="E33" s="28" t="s">
        <v>439</v>
      </c>
      <c r="F33" s="28" t="s">
        <v>372</v>
      </c>
      <c r="G33" s="28" t="s">
        <v>334</v>
      </c>
      <c r="H33" s="31">
        <v>42207</v>
      </c>
      <c r="I33" s="28" t="s">
        <v>1282</v>
      </c>
      <c r="J33" s="29">
        <v>0.24</v>
      </c>
      <c r="K33" s="30">
        <f t="shared" si="1"/>
        <v>1</v>
      </c>
      <c r="L33" s="30">
        <f t="shared" si="2"/>
        <v>0</v>
      </c>
    </row>
    <row r="34" spans="5:12" ht="15" customHeight="1" x14ac:dyDescent="0.25">
      <c r="E34" s="28" t="s">
        <v>441</v>
      </c>
      <c r="F34" s="28" t="s">
        <v>382</v>
      </c>
      <c r="G34" s="28" t="s">
        <v>410</v>
      </c>
      <c r="H34" s="31">
        <v>42396</v>
      </c>
      <c r="I34" s="28" t="s">
        <v>1282</v>
      </c>
      <c r="J34" s="29">
        <v>0.1</v>
      </c>
      <c r="K34" s="30">
        <f t="shared" si="1"/>
        <v>1</v>
      </c>
      <c r="L34" s="30">
        <f t="shared" si="2"/>
        <v>0</v>
      </c>
    </row>
    <row r="35" spans="5:12" ht="15" customHeight="1" x14ac:dyDescent="0.25">
      <c r="E35" s="28" t="s">
        <v>442</v>
      </c>
      <c r="F35" s="28" t="s">
        <v>443</v>
      </c>
      <c r="G35" s="28" t="s">
        <v>444</v>
      </c>
      <c r="H35" s="31" t="s">
        <v>445</v>
      </c>
      <c r="I35" s="28" t="s">
        <v>1283</v>
      </c>
      <c r="J35" s="29">
        <v>0.73</v>
      </c>
      <c r="K35" s="30">
        <f t="shared" si="1"/>
        <v>1</v>
      </c>
      <c r="L35" s="30">
        <f t="shared" si="2"/>
        <v>0</v>
      </c>
    </row>
    <row r="36" spans="5:12" ht="15" customHeight="1" x14ac:dyDescent="0.25">
      <c r="E36" s="28" t="s">
        <v>447</v>
      </c>
      <c r="F36" s="28" t="s">
        <v>354</v>
      </c>
      <c r="G36" s="28" t="s">
        <v>444</v>
      </c>
      <c r="H36" s="31" t="s">
        <v>448</v>
      </c>
      <c r="I36" s="28" t="s">
        <v>1284</v>
      </c>
      <c r="J36" s="29">
        <v>0.48</v>
      </c>
      <c r="K36" s="30">
        <f t="shared" si="1"/>
        <v>1</v>
      </c>
      <c r="L36" s="30">
        <f t="shared" si="2"/>
        <v>0</v>
      </c>
    </row>
    <row r="37" spans="5:12" ht="15" customHeight="1" x14ac:dyDescent="0.25">
      <c r="E37" s="28" t="s">
        <v>450</v>
      </c>
      <c r="F37" s="28" t="s">
        <v>451</v>
      </c>
      <c r="G37" s="28" t="s">
        <v>334</v>
      </c>
      <c r="H37" s="31">
        <v>42115</v>
      </c>
      <c r="I37" s="28" t="s">
        <v>1284</v>
      </c>
      <c r="J37" s="29">
        <v>0.37</v>
      </c>
      <c r="K37" s="30">
        <f t="shared" si="1"/>
        <v>1</v>
      </c>
      <c r="L37" s="30">
        <f t="shared" si="2"/>
        <v>0</v>
      </c>
    </row>
    <row r="38" spans="5:12" ht="15" customHeight="1" x14ac:dyDescent="0.25">
      <c r="E38" s="28" t="s">
        <v>453</v>
      </c>
      <c r="F38" s="28" t="s">
        <v>354</v>
      </c>
      <c r="G38" s="28" t="s">
        <v>334</v>
      </c>
      <c r="H38" s="31">
        <v>41661</v>
      </c>
      <c r="I38" s="28" t="s">
        <v>1285</v>
      </c>
      <c r="J38" s="29">
        <v>0.45</v>
      </c>
      <c r="K38" s="30">
        <f t="shared" si="1"/>
        <v>1</v>
      </c>
      <c r="L38" s="30">
        <f t="shared" si="2"/>
        <v>0</v>
      </c>
    </row>
    <row r="39" spans="5:12" ht="15" customHeight="1" x14ac:dyDescent="0.25">
      <c r="E39" s="28" t="s">
        <v>456</v>
      </c>
      <c r="F39" s="28" t="s">
        <v>457</v>
      </c>
      <c r="G39" s="28" t="s">
        <v>410</v>
      </c>
      <c r="H39" s="31" t="s">
        <v>458</v>
      </c>
      <c r="I39" s="28" t="s">
        <v>1285</v>
      </c>
      <c r="J39" s="29">
        <v>0.83</v>
      </c>
      <c r="K39" s="30">
        <f t="shared" si="1"/>
        <v>1</v>
      </c>
      <c r="L39" s="30">
        <f t="shared" si="2"/>
        <v>0</v>
      </c>
    </row>
    <row r="40" spans="5:12" ht="15" customHeight="1" x14ac:dyDescent="0.25">
      <c r="E40" s="28" t="s">
        <v>459</v>
      </c>
      <c r="F40" s="28" t="s">
        <v>354</v>
      </c>
      <c r="G40" s="28" t="s">
        <v>444</v>
      </c>
      <c r="H40" s="31" t="s">
        <v>460</v>
      </c>
      <c r="I40" s="28" t="s">
        <v>1286</v>
      </c>
      <c r="J40" s="29">
        <v>0.33</v>
      </c>
      <c r="K40" s="30">
        <f t="shared" si="1"/>
        <v>1</v>
      </c>
      <c r="L40" s="30">
        <f t="shared" si="2"/>
        <v>0</v>
      </c>
    </row>
    <row r="41" spans="5:12" ht="15" customHeight="1" x14ac:dyDescent="0.25">
      <c r="E41" s="28" t="s">
        <v>462</v>
      </c>
      <c r="F41" s="28" t="s">
        <v>382</v>
      </c>
      <c r="G41" s="28" t="s">
        <v>432</v>
      </c>
      <c r="H41" s="31" t="s">
        <v>463</v>
      </c>
      <c r="I41" s="28" t="s">
        <v>1287</v>
      </c>
      <c r="J41" s="29">
        <v>0</v>
      </c>
      <c r="K41" s="30">
        <f t="shared" si="1"/>
        <v>1</v>
      </c>
      <c r="L41" s="30">
        <f t="shared" si="2"/>
        <v>0</v>
      </c>
    </row>
    <row r="42" spans="5:12" ht="15" customHeight="1" x14ac:dyDescent="0.25">
      <c r="E42" s="28" t="s">
        <v>466</v>
      </c>
      <c r="F42" s="28" t="s">
        <v>467</v>
      </c>
      <c r="G42" s="28" t="s">
        <v>334</v>
      </c>
      <c r="H42" s="31" t="s">
        <v>468</v>
      </c>
      <c r="I42" s="28" t="s">
        <v>1288</v>
      </c>
      <c r="J42" s="29">
        <v>0.56999999999999995</v>
      </c>
      <c r="K42" s="30">
        <f t="shared" si="1"/>
        <v>1</v>
      </c>
      <c r="L42" s="30">
        <f t="shared" si="2"/>
        <v>0</v>
      </c>
    </row>
    <row r="43" spans="5:12" ht="15" customHeight="1" x14ac:dyDescent="0.25">
      <c r="E43" s="28" t="s">
        <v>471</v>
      </c>
      <c r="F43" s="28" t="s">
        <v>333</v>
      </c>
      <c r="G43" s="28" t="s">
        <v>472</v>
      </c>
      <c r="H43" s="31">
        <v>42775</v>
      </c>
      <c r="I43" s="28" t="s">
        <v>1289</v>
      </c>
      <c r="J43" s="29">
        <v>0.46</v>
      </c>
      <c r="K43" s="30">
        <f t="shared" si="1"/>
        <v>1</v>
      </c>
      <c r="L43" s="30">
        <f t="shared" si="2"/>
        <v>0</v>
      </c>
    </row>
    <row r="44" spans="5:12" ht="15" customHeight="1" x14ac:dyDescent="0.25">
      <c r="E44" s="28" t="s">
        <v>474</v>
      </c>
      <c r="F44" s="28" t="s">
        <v>475</v>
      </c>
      <c r="G44" s="28" t="s">
        <v>334</v>
      </c>
      <c r="H44" s="31" t="s">
        <v>468</v>
      </c>
      <c r="I44" s="28" t="s">
        <v>1290</v>
      </c>
      <c r="J44" s="29">
        <v>0.24</v>
      </c>
      <c r="K44" s="30">
        <f t="shared" si="1"/>
        <v>1</v>
      </c>
      <c r="L44" s="30">
        <f t="shared" si="2"/>
        <v>0</v>
      </c>
    </row>
    <row r="45" spans="5:12" ht="15" customHeight="1" x14ac:dyDescent="0.25">
      <c r="E45" s="28" t="s">
        <v>477</v>
      </c>
      <c r="F45" s="28" t="s">
        <v>478</v>
      </c>
      <c r="G45" s="28" t="s">
        <v>334</v>
      </c>
      <c r="H45" s="31" t="s">
        <v>468</v>
      </c>
      <c r="I45" s="28" t="s">
        <v>1290</v>
      </c>
      <c r="J45" s="29">
        <v>0.13</v>
      </c>
      <c r="K45" s="30">
        <f t="shared" si="1"/>
        <v>1</v>
      </c>
      <c r="L45" s="30">
        <f t="shared" si="2"/>
        <v>0</v>
      </c>
    </row>
    <row r="46" spans="5:12" ht="15" customHeight="1" x14ac:dyDescent="0.25">
      <c r="E46" s="28" t="s">
        <v>479</v>
      </c>
      <c r="F46" s="28" t="s">
        <v>480</v>
      </c>
      <c r="G46" s="28" t="s">
        <v>472</v>
      </c>
      <c r="H46" s="31">
        <v>42768</v>
      </c>
      <c r="I46" s="28" t="s">
        <v>1291</v>
      </c>
      <c r="J46" s="29">
        <v>0.3</v>
      </c>
      <c r="K46" s="30">
        <f t="shared" si="1"/>
        <v>1</v>
      </c>
      <c r="L46" s="30">
        <f t="shared" si="2"/>
        <v>0</v>
      </c>
    </row>
    <row r="47" spans="5:12" ht="15" customHeight="1" x14ac:dyDescent="0.25">
      <c r="E47" s="28" t="s">
        <v>482</v>
      </c>
      <c r="F47" s="28" t="s">
        <v>480</v>
      </c>
      <c r="G47" s="28" t="s">
        <v>334</v>
      </c>
      <c r="H47" s="31" t="s">
        <v>468</v>
      </c>
      <c r="I47" s="28" t="s">
        <v>1288</v>
      </c>
      <c r="J47" s="29">
        <v>0.31</v>
      </c>
      <c r="K47" s="30">
        <f t="shared" si="1"/>
        <v>1</v>
      </c>
      <c r="L47" s="30">
        <f t="shared" si="2"/>
        <v>0</v>
      </c>
    </row>
    <row r="48" spans="5:12" ht="15" customHeight="1" x14ac:dyDescent="0.25">
      <c r="E48" s="28" t="s">
        <v>483</v>
      </c>
      <c r="F48" s="28" t="s">
        <v>484</v>
      </c>
      <c r="G48" s="28" t="s">
        <v>472</v>
      </c>
      <c r="H48" s="31">
        <v>42775</v>
      </c>
      <c r="I48" s="28" t="s">
        <v>1289</v>
      </c>
      <c r="J48" s="29">
        <v>0.46</v>
      </c>
      <c r="K48" s="30">
        <f t="shared" si="1"/>
        <v>1</v>
      </c>
      <c r="L48" s="30">
        <f t="shared" si="2"/>
        <v>0</v>
      </c>
    </row>
    <row r="49" spans="5:12" ht="15" customHeight="1" x14ac:dyDescent="0.25">
      <c r="E49" s="28" t="s">
        <v>485</v>
      </c>
      <c r="F49" s="28" t="s">
        <v>486</v>
      </c>
      <c r="G49" s="28" t="s">
        <v>472</v>
      </c>
      <c r="H49" s="31">
        <v>42781</v>
      </c>
      <c r="I49" s="28" t="s">
        <v>1290</v>
      </c>
      <c r="J49" s="29">
        <v>7.0000000000000007E-2</v>
      </c>
      <c r="K49" s="30">
        <f t="shared" si="1"/>
        <v>1</v>
      </c>
      <c r="L49" s="30">
        <f t="shared" si="2"/>
        <v>0</v>
      </c>
    </row>
    <row r="50" spans="5:12" ht="15" customHeight="1" x14ac:dyDescent="0.25">
      <c r="E50" s="28" t="s">
        <v>487</v>
      </c>
      <c r="F50" s="28" t="s">
        <v>467</v>
      </c>
      <c r="G50" s="28" t="s">
        <v>472</v>
      </c>
      <c r="H50" s="31">
        <v>42789</v>
      </c>
      <c r="I50" s="28" t="s">
        <v>1290</v>
      </c>
      <c r="J50" s="29">
        <v>0.52</v>
      </c>
      <c r="K50" s="30">
        <f t="shared" si="1"/>
        <v>1</v>
      </c>
      <c r="L50" s="30">
        <f t="shared" si="2"/>
        <v>0</v>
      </c>
    </row>
    <row r="51" spans="5:12" ht="15" customHeight="1" x14ac:dyDescent="0.25">
      <c r="E51" s="28" t="s">
        <v>488</v>
      </c>
      <c r="F51" s="28" t="s">
        <v>475</v>
      </c>
      <c r="G51" s="28" t="s">
        <v>472</v>
      </c>
      <c r="H51" s="31">
        <v>42789</v>
      </c>
      <c r="I51" s="28" t="s">
        <v>1290</v>
      </c>
      <c r="J51" s="29">
        <v>0.39</v>
      </c>
      <c r="K51" s="30">
        <f t="shared" si="1"/>
        <v>1</v>
      </c>
      <c r="L51" s="30">
        <f t="shared" si="2"/>
        <v>0</v>
      </c>
    </row>
    <row r="52" spans="5:12" ht="15" customHeight="1" x14ac:dyDescent="0.25">
      <c r="E52" s="28" t="s">
        <v>489</v>
      </c>
      <c r="F52" s="28" t="s">
        <v>354</v>
      </c>
      <c r="G52" s="28" t="s">
        <v>410</v>
      </c>
      <c r="H52" s="31">
        <v>42396</v>
      </c>
      <c r="I52" s="28" t="s">
        <v>1283</v>
      </c>
      <c r="J52" s="29">
        <v>0.64</v>
      </c>
      <c r="K52" s="30">
        <f t="shared" si="1"/>
        <v>1</v>
      </c>
      <c r="L52" s="30">
        <f t="shared" si="2"/>
        <v>0</v>
      </c>
    </row>
    <row r="53" spans="5:12" ht="15" customHeight="1" x14ac:dyDescent="0.25">
      <c r="E53" s="28" t="s">
        <v>490</v>
      </c>
      <c r="F53" s="28" t="s">
        <v>480</v>
      </c>
      <c r="G53" s="28" t="s">
        <v>368</v>
      </c>
      <c r="H53" s="31">
        <v>42781</v>
      </c>
      <c r="I53" s="28" t="s">
        <v>1292</v>
      </c>
      <c r="J53" s="29">
        <v>0.72</v>
      </c>
      <c r="K53" s="30">
        <f t="shared" si="1"/>
        <v>1</v>
      </c>
      <c r="L53" s="30">
        <f t="shared" si="2"/>
        <v>0</v>
      </c>
    </row>
    <row r="54" spans="5:12" ht="15" customHeight="1" x14ac:dyDescent="0.25">
      <c r="E54" s="28" t="s">
        <v>492</v>
      </c>
      <c r="F54" s="28" t="s">
        <v>359</v>
      </c>
      <c r="G54" s="28" t="s">
        <v>368</v>
      </c>
      <c r="H54" s="31">
        <v>42768</v>
      </c>
      <c r="I54" s="28" t="s">
        <v>1291</v>
      </c>
      <c r="J54" s="29">
        <v>0.42</v>
      </c>
      <c r="K54" s="30">
        <f t="shared" si="1"/>
        <v>1</v>
      </c>
      <c r="L54" s="30">
        <f t="shared" si="2"/>
        <v>0</v>
      </c>
    </row>
    <row r="55" spans="5:12" ht="15" customHeight="1" x14ac:dyDescent="0.25">
      <c r="E55" s="28" t="s">
        <v>493</v>
      </c>
      <c r="F55" s="28" t="s">
        <v>359</v>
      </c>
      <c r="G55" s="28" t="s">
        <v>368</v>
      </c>
      <c r="H55" s="31">
        <v>43882</v>
      </c>
      <c r="I55" s="28" t="s">
        <v>1293</v>
      </c>
      <c r="J55" s="29">
        <v>0.08</v>
      </c>
      <c r="K55" s="30">
        <f t="shared" si="1"/>
        <v>1</v>
      </c>
      <c r="L55" s="30">
        <f t="shared" si="2"/>
        <v>0</v>
      </c>
    </row>
    <row r="56" spans="5:12" ht="15" customHeight="1" x14ac:dyDescent="0.25">
      <c r="E56" s="28" t="s">
        <v>496</v>
      </c>
      <c r="F56" s="28" t="s">
        <v>480</v>
      </c>
      <c r="G56" s="28" t="s">
        <v>334</v>
      </c>
      <c r="H56" s="31" t="s">
        <v>468</v>
      </c>
      <c r="I56" s="28" t="s">
        <v>1288</v>
      </c>
      <c r="J56" s="29">
        <v>7.0000000000000007E-2</v>
      </c>
      <c r="K56" s="30">
        <f t="shared" si="1"/>
        <v>1</v>
      </c>
      <c r="L56" s="30">
        <f t="shared" si="2"/>
        <v>0</v>
      </c>
    </row>
    <row r="57" spans="5:12" ht="15" customHeight="1" x14ac:dyDescent="0.25">
      <c r="E57" s="28" t="s">
        <v>497</v>
      </c>
      <c r="F57" s="28" t="s">
        <v>359</v>
      </c>
      <c r="G57" s="28" t="s">
        <v>472</v>
      </c>
      <c r="H57" s="31">
        <v>42781</v>
      </c>
      <c r="I57" s="28" t="s">
        <v>1289</v>
      </c>
      <c r="J57" s="29">
        <v>0.39</v>
      </c>
      <c r="K57" s="30">
        <f t="shared" si="1"/>
        <v>1</v>
      </c>
      <c r="L57" s="30">
        <f t="shared" si="2"/>
        <v>0</v>
      </c>
    </row>
    <row r="58" spans="5:12" ht="15" customHeight="1" x14ac:dyDescent="0.25">
      <c r="E58" s="28" t="s">
        <v>498</v>
      </c>
      <c r="F58" s="28" t="s">
        <v>475</v>
      </c>
      <c r="G58" s="28" t="s">
        <v>334</v>
      </c>
      <c r="H58" s="31" t="s">
        <v>468</v>
      </c>
      <c r="I58" s="28" t="s">
        <v>1290</v>
      </c>
      <c r="J58" s="29">
        <v>0</v>
      </c>
      <c r="K58" s="30">
        <f t="shared" si="1"/>
        <v>1</v>
      </c>
      <c r="L58" s="30">
        <f t="shared" si="2"/>
        <v>0</v>
      </c>
    </row>
    <row r="59" spans="5:12" ht="15" customHeight="1" x14ac:dyDescent="0.25">
      <c r="E59" s="28" t="s">
        <v>499</v>
      </c>
      <c r="F59" s="28" t="s">
        <v>500</v>
      </c>
      <c r="G59" s="28" t="s">
        <v>334</v>
      </c>
      <c r="H59" s="31">
        <v>41346</v>
      </c>
      <c r="I59" s="28" t="s">
        <v>1294</v>
      </c>
      <c r="J59" s="29">
        <v>0.75</v>
      </c>
      <c r="K59" s="30">
        <f t="shared" si="1"/>
        <v>1</v>
      </c>
      <c r="L59" s="30">
        <f t="shared" si="2"/>
        <v>0</v>
      </c>
    </row>
    <row r="60" spans="5:12" ht="15" customHeight="1" x14ac:dyDescent="0.25">
      <c r="E60" s="28" t="s">
        <v>503</v>
      </c>
      <c r="F60" s="28" t="s">
        <v>475</v>
      </c>
      <c r="G60" s="28" t="s">
        <v>334</v>
      </c>
      <c r="H60" s="31" t="s">
        <v>468</v>
      </c>
      <c r="I60" s="28" t="s">
        <v>1290</v>
      </c>
      <c r="J60" s="29">
        <v>0.53</v>
      </c>
      <c r="K60" s="30">
        <f t="shared" si="1"/>
        <v>1</v>
      </c>
      <c r="L60" s="30">
        <f t="shared" si="2"/>
        <v>0</v>
      </c>
    </row>
    <row r="61" spans="5:12" ht="15" customHeight="1" x14ac:dyDescent="0.25">
      <c r="E61" s="28" t="s">
        <v>504</v>
      </c>
      <c r="F61" s="28" t="s">
        <v>359</v>
      </c>
      <c r="G61" s="28" t="s">
        <v>368</v>
      </c>
      <c r="H61" s="31">
        <v>43082</v>
      </c>
      <c r="I61" s="28" t="s">
        <v>1295</v>
      </c>
      <c r="J61" s="29">
        <v>0.27</v>
      </c>
      <c r="K61" s="30">
        <f t="shared" si="1"/>
        <v>1</v>
      </c>
      <c r="L61" s="30">
        <f t="shared" si="2"/>
        <v>0</v>
      </c>
    </row>
    <row r="62" spans="5:12" ht="15" customHeight="1" x14ac:dyDescent="0.25">
      <c r="E62" s="28" t="s">
        <v>508</v>
      </c>
      <c r="F62" s="28" t="s">
        <v>480</v>
      </c>
      <c r="G62" s="28" t="s">
        <v>334</v>
      </c>
      <c r="H62" s="31" t="s">
        <v>468</v>
      </c>
      <c r="I62" s="28" t="s">
        <v>1292</v>
      </c>
      <c r="J62" s="29">
        <v>0.77</v>
      </c>
      <c r="K62" s="30">
        <f t="shared" si="1"/>
        <v>1</v>
      </c>
      <c r="L62" s="30">
        <f t="shared" si="2"/>
        <v>0</v>
      </c>
    </row>
    <row r="63" spans="5:12" ht="15" customHeight="1" x14ac:dyDescent="0.25">
      <c r="E63" s="28" t="s">
        <v>509</v>
      </c>
      <c r="F63" s="28" t="s">
        <v>510</v>
      </c>
      <c r="G63" s="28" t="s">
        <v>334</v>
      </c>
      <c r="H63" s="31" t="s">
        <v>511</v>
      </c>
      <c r="I63" s="28" t="s">
        <v>1296</v>
      </c>
      <c r="J63" s="29">
        <v>0.9</v>
      </c>
      <c r="K63" s="30">
        <f t="shared" si="1"/>
        <v>1</v>
      </c>
      <c r="L63" s="30">
        <f t="shared" si="2"/>
        <v>0</v>
      </c>
    </row>
    <row r="64" spans="5:12" ht="15" customHeight="1" x14ac:dyDescent="0.25">
      <c r="E64" s="28" t="s">
        <v>513</v>
      </c>
      <c r="F64" s="28" t="s">
        <v>480</v>
      </c>
      <c r="G64" s="28" t="s">
        <v>368</v>
      </c>
      <c r="H64" s="31">
        <v>42781</v>
      </c>
      <c r="I64" s="28" t="s">
        <v>1288</v>
      </c>
      <c r="J64" s="29">
        <v>0.35</v>
      </c>
      <c r="K64" s="30">
        <f t="shared" si="1"/>
        <v>1</v>
      </c>
      <c r="L64" s="30">
        <f t="shared" si="2"/>
        <v>0</v>
      </c>
    </row>
    <row r="65" spans="5:12" ht="15" customHeight="1" x14ac:dyDescent="0.25">
      <c r="E65" s="28" t="s">
        <v>514</v>
      </c>
      <c r="F65" s="28" t="s">
        <v>484</v>
      </c>
      <c r="G65" s="28" t="s">
        <v>472</v>
      </c>
      <c r="H65" s="31">
        <v>42775</v>
      </c>
      <c r="I65" s="28" t="s">
        <v>1289</v>
      </c>
      <c r="J65" s="29">
        <v>0.59</v>
      </c>
      <c r="K65" s="30">
        <f t="shared" si="1"/>
        <v>1</v>
      </c>
      <c r="L65" s="30">
        <f t="shared" si="2"/>
        <v>0</v>
      </c>
    </row>
    <row r="66" spans="5:12" ht="15" customHeight="1" x14ac:dyDescent="0.25">
      <c r="E66" s="28" t="s">
        <v>515</v>
      </c>
      <c r="F66" s="28" t="s">
        <v>516</v>
      </c>
      <c r="G66" s="28" t="s">
        <v>410</v>
      </c>
      <c r="H66" s="31">
        <v>42115</v>
      </c>
      <c r="I66" s="28" t="s">
        <v>1297</v>
      </c>
      <c r="J66" s="29">
        <v>0.25</v>
      </c>
      <c r="K66" s="30">
        <f t="shared" si="1"/>
        <v>1</v>
      </c>
      <c r="L66" s="30">
        <f t="shared" si="2"/>
        <v>0</v>
      </c>
    </row>
    <row r="67" spans="5:12" ht="15" customHeight="1" x14ac:dyDescent="0.25">
      <c r="E67" s="28" t="s">
        <v>518</v>
      </c>
      <c r="F67" s="28" t="s">
        <v>467</v>
      </c>
      <c r="G67" s="28" t="s">
        <v>472</v>
      </c>
      <c r="H67" s="31">
        <v>42760</v>
      </c>
      <c r="I67" s="28" t="s">
        <v>1290</v>
      </c>
      <c r="J67" s="29">
        <v>0.18</v>
      </c>
      <c r="K67" s="30">
        <f t="shared" ref="K67:K125" si="3">IF(OR(J67&lt;$B$12,J67="&lt; 0"),1,0)</f>
        <v>1</v>
      </c>
      <c r="L67" s="30">
        <f t="shared" si="2"/>
        <v>0</v>
      </c>
    </row>
    <row r="68" spans="5:12" ht="15" customHeight="1" x14ac:dyDescent="0.25">
      <c r="E68" s="28" t="s">
        <v>519</v>
      </c>
      <c r="F68" s="28" t="s">
        <v>520</v>
      </c>
      <c r="G68" s="28" t="s">
        <v>334</v>
      </c>
      <c r="H68" s="31" t="s">
        <v>521</v>
      </c>
      <c r="I68" s="28" t="s">
        <v>1298</v>
      </c>
      <c r="J68" s="29">
        <v>0.12</v>
      </c>
      <c r="K68" s="30">
        <f t="shared" si="3"/>
        <v>1</v>
      </c>
      <c r="L68" s="30">
        <f t="shared" si="2"/>
        <v>0</v>
      </c>
    </row>
    <row r="69" spans="5:12" ht="15" customHeight="1" x14ac:dyDescent="0.25">
      <c r="E69" s="28" t="s">
        <v>523</v>
      </c>
      <c r="F69" s="28" t="s">
        <v>500</v>
      </c>
      <c r="G69" s="28" t="s">
        <v>334</v>
      </c>
      <c r="H69" s="31" t="s">
        <v>524</v>
      </c>
      <c r="I69" s="28" t="s">
        <v>1298</v>
      </c>
      <c r="J69" s="29">
        <v>0.63</v>
      </c>
      <c r="K69" s="30">
        <f t="shared" si="3"/>
        <v>1</v>
      </c>
      <c r="L69" s="30">
        <f t="shared" si="2"/>
        <v>0</v>
      </c>
    </row>
    <row r="70" spans="5:12" ht="15" customHeight="1" x14ac:dyDescent="0.25">
      <c r="E70" s="28" t="s">
        <v>525</v>
      </c>
      <c r="F70" s="28" t="s">
        <v>500</v>
      </c>
      <c r="G70" s="28" t="s">
        <v>334</v>
      </c>
      <c r="H70" s="31" t="s">
        <v>526</v>
      </c>
      <c r="I70" s="28" t="s">
        <v>1294</v>
      </c>
      <c r="J70" s="29">
        <v>0.89</v>
      </c>
      <c r="K70" s="30">
        <f t="shared" si="3"/>
        <v>1</v>
      </c>
      <c r="L70" s="30">
        <f t="shared" si="2"/>
        <v>0</v>
      </c>
    </row>
    <row r="71" spans="5:12" ht="15" customHeight="1" x14ac:dyDescent="0.25">
      <c r="E71" s="28" t="s">
        <v>527</v>
      </c>
      <c r="F71" s="28" t="s">
        <v>480</v>
      </c>
      <c r="G71" s="28" t="s">
        <v>368</v>
      </c>
      <c r="H71" s="31">
        <v>42781</v>
      </c>
      <c r="I71" s="28" t="s">
        <v>1292</v>
      </c>
      <c r="J71" s="29">
        <v>0</v>
      </c>
      <c r="K71" s="30">
        <f t="shared" si="3"/>
        <v>1</v>
      </c>
      <c r="L71" s="30">
        <f t="shared" si="2"/>
        <v>0</v>
      </c>
    </row>
    <row r="72" spans="5:12" ht="15" customHeight="1" x14ac:dyDescent="0.25">
      <c r="E72" s="28" t="s">
        <v>528</v>
      </c>
      <c r="F72" s="28" t="s">
        <v>500</v>
      </c>
      <c r="G72" s="28" t="s">
        <v>334</v>
      </c>
      <c r="H72" s="31">
        <v>41227</v>
      </c>
      <c r="I72" s="28" t="s">
        <v>1299</v>
      </c>
      <c r="J72" s="29">
        <v>0.59</v>
      </c>
      <c r="K72" s="30">
        <f t="shared" si="3"/>
        <v>1</v>
      </c>
      <c r="L72" s="30">
        <f t="shared" ref="L72:L125" si="4">IF(K72=1,0,1)</f>
        <v>0</v>
      </c>
    </row>
    <row r="73" spans="5:12" ht="15" customHeight="1" x14ac:dyDescent="0.25">
      <c r="E73" s="28" t="s">
        <v>530</v>
      </c>
      <c r="F73" s="28" t="s">
        <v>359</v>
      </c>
      <c r="G73" s="28" t="s">
        <v>368</v>
      </c>
      <c r="H73" s="31">
        <v>43854</v>
      </c>
      <c r="I73" s="28" t="s">
        <v>1291</v>
      </c>
      <c r="J73" s="29">
        <v>0.26</v>
      </c>
      <c r="K73" s="30">
        <f t="shared" si="3"/>
        <v>1</v>
      </c>
      <c r="L73" s="30">
        <f t="shared" si="4"/>
        <v>0</v>
      </c>
    </row>
    <row r="74" spans="5:12" ht="15" customHeight="1" x14ac:dyDescent="0.25">
      <c r="E74" s="28" t="s">
        <v>531</v>
      </c>
      <c r="F74" s="28" t="s">
        <v>520</v>
      </c>
      <c r="G74" s="28" t="s">
        <v>334</v>
      </c>
      <c r="H74" s="31">
        <v>42313</v>
      </c>
      <c r="I74" s="28" t="s">
        <v>1298</v>
      </c>
      <c r="J74" s="29">
        <v>0.23</v>
      </c>
      <c r="K74" s="30">
        <f t="shared" si="3"/>
        <v>1</v>
      </c>
      <c r="L74" s="30">
        <f t="shared" si="4"/>
        <v>0</v>
      </c>
    </row>
    <row r="75" spans="5:12" ht="15" customHeight="1" x14ac:dyDescent="0.25">
      <c r="E75" s="28" t="s">
        <v>532</v>
      </c>
      <c r="F75" s="28" t="s">
        <v>500</v>
      </c>
      <c r="G75" s="28" t="s">
        <v>334</v>
      </c>
      <c r="H75" s="31">
        <v>41247</v>
      </c>
      <c r="I75" s="28" t="s">
        <v>1300</v>
      </c>
      <c r="J75" s="29">
        <v>0</v>
      </c>
      <c r="K75" s="30">
        <f t="shared" si="3"/>
        <v>1</v>
      </c>
      <c r="L75" s="30">
        <f t="shared" si="4"/>
        <v>0</v>
      </c>
    </row>
    <row r="76" spans="5:12" ht="15" customHeight="1" x14ac:dyDescent="0.25">
      <c r="E76" s="28" t="s">
        <v>534</v>
      </c>
      <c r="F76" s="28" t="s">
        <v>520</v>
      </c>
      <c r="G76" s="28" t="s">
        <v>334</v>
      </c>
      <c r="H76" s="31">
        <v>41227</v>
      </c>
      <c r="I76" s="28" t="s">
        <v>1298</v>
      </c>
      <c r="J76" s="29">
        <v>0.03</v>
      </c>
      <c r="K76" s="30">
        <f t="shared" si="3"/>
        <v>1</v>
      </c>
      <c r="L76" s="30">
        <f t="shared" si="4"/>
        <v>0</v>
      </c>
    </row>
    <row r="77" spans="5:12" ht="15" customHeight="1" x14ac:dyDescent="0.25">
      <c r="E77" s="28" t="s">
        <v>535</v>
      </c>
      <c r="F77" s="28" t="s">
        <v>536</v>
      </c>
      <c r="G77" s="28" t="s">
        <v>334</v>
      </c>
      <c r="H77" s="31">
        <v>41394</v>
      </c>
      <c r="I77" s="28" t="s">
        <v>1295</v>
      </c>
      <c r="J77" s="29">
        <v>0.63</v>
      </c>
      <c r="K77" s="30">
        <f t="shared" si="3"/>
        <v>1</v>
      </c>
      <c r="L77" s="30">
        <f t="shared" si="4"/>
        <v>0</v>
      </c>
    </row>
    <row r="78" spans="5:12" ht="15" customHeight="1" x14ac:dyDescent="0.25">
      <c r="E78" s="28" t="s">
        <v>537</v>
      </c>
      <c r="F78" s="28" t="s">
        <v>500</v>
      </c>
      <c r="G78" s="28" t="s">
        <v>334</v>
      </c>
      <c r="H78" s="31">
        <v>41310</v>
      </c>
      <c r="I78" s="28" t="s">
        <v>1301</v>
      </c>
      <c r="J78" s="29">
        <v>0</v>
      </c>
      <c r="K78" s="30">
        <f t="shared" si="3"/>
        <v>1</v>
      </c>
      <c r="L78" s="30">
        <f t="shared" si="4"/>
        <v>0</v>
      </c>
    </row>
    <row r="79" spans="5:12" ht="15" customHeight="1" x14ac:dyDescent="0.25">
      <c r="E79" s="28" t="s">
        <v>540</v>
      </c>
      <c r="F79" s="28" t="s">
        <v>541</v>
      </c>
      <c r="G79" s="28" t="s">
        <v>334</v>
      </c>
      <c r="H79" s="31">
        <v>42613</v>
      </c>
      <c r="I79" s="28" t="s">
        <v>1296</v>
      </c>
      <c r="J79" s="29">
        <v>0.77</v>
      </c>
      <c r="K79" s="30">
        <f t="shared" si="3"/>
        <v>1</v>
      </c>
      <c r="L79" s="30">
        <f t="shared" si="4"/>
        <v>0</v>
      </c>
    </row>
    <row r="80" spans="5:12" ht="15" customHeight="1" x14ac:dyDescent="0.25">
      <c r="E80" s="28" t="s">
        <v>542</v>
      </c>
      <c r="F80" s="28" t="s">
        <v>543</v>
      </c>
      <c r="G80" s="28" t="s">
        <v>334</v>
      </c>
      <c r="H80" s="31">
        <v>41380</v>
      </c>
      <c r="I80" s="28" t="s">
        <v>1302</v>
      </c>
      <c r="J80" s="29">
        <v>0.73</v>
      </c>
      <c r="K80" s="30">
        <f t="shared" si="3"/>
        <v>1</v>
      </c>
      <c r="L80" s="30">
        <f t="shared" si="4"/>
        <v>0</v>
      </c>
    </row>
    <row r="81" spans="5:12" ht="15" customHeight="1" x14ac:dyDescent="0.25">
      <c r="E81" s="28" t="s">
        <v>545</v>
      </c>
      <c r="F81" s="28" t="s">
        <v>536</v>
      </c>
      <c r="G81" s="28" t="s">
        <v>334</v>
      </c>
      <c r="H81" s="31">
        <v>41367</v>
      </c>
      <c r="I81" s="28" t="s">
        <v>1299</v>
      </c>
      <c r="J81" s="29">
        <v>0.36</v>
      </c>
      <c r="K81" s="30">
        <f t="shared" si="3"/>
        <v>1</v>
      </c>
      <c r="L81" s="30">
        <f t="shared" si="4"/>
        <v>0</v>
      </c>
    </row>
    <row r="82" spans="5:12" ht="15" customHeight="1" x14ac:dyDescent="0.25">
      <c r="E82" s="28" t="s">
        <v>546</v>
      </c>
      <c r="F82" s="28" t="s">
        <v>520</v>
      </c>
      <c r="G82" s="28" t="s">
        <v>334</v>
      </c>
      <c r="H82" s="31">
        <v>41453</v>
      </c>
      <c r="I82" s="28" t="s">
        <v>1297</v>
      </c>
      <c r="J82" s="29">
        <v>0.27</v>
      </c>
      <c r="K82" s="30">
        <f t="shared" si="3"/>
        <v>1</v>
      </c>
      <c r="L82" s="30">
        <f t="shared" si="4"/>
        <v>0</v>
      </c>
    </row>
    <row r="83" spans="5:12" ht="15" customHeight="1" x14ac:dyDescent="0.25">
      <c r="E83" s="28" t="s">
        <v>547</v>
      </c>
      <c r="F83" s="28" t="s">
        <v>536</v>
      </c>
      <c r="G83" s="28" t="s">
        <v>334</v>
      </c>
      <c r="H83" s="31">
        <v>41367</v>
      </c>
      <c r="I83" s="28" t="s">
        <v>1303</v>
      </c>
      <c r="J83" s="29">
        <v>0.13</v>
      </c>
      <c r="K83" s="30">
        <f t="shared" si="3"/>
        <v>1</v>
      </c>
      <c r="L83" s="30">
        <f t="shared" si="4"/>
        <v>0</v>
      </c>
    </row>
    <row r="84" spans="5:12" ht="15" customHeight="1" x14ac:dyDescent="0.25">
      <c r="E84" s="28" t="s">
        <v>549</v>
      </c>
      <c r="F84" s="28" t="s">
        <v>500</v>
      </c>
      <c r="G84" s="28" t="s">
        <v>334</v>
      </c>
      <c r="H84" s="31">
        <v>41367</v>
      </c>
      <c r="I84" s="28" t="s">
        <v>1301</v>
      </c>
      <c r="J84" s="29">
        <v>0.49</v>
      </c>
      <c r="K84" s="30">
        <f t="shared" si="3"/>
        <v>1</v>
      </c>
      <c r="L84" s="30">
        <f t="shared" si="4"/>
        <v>0</v>
      </c>
    </row>
    <row r="85" spans="5:12" ht="15" customHeight="1" x14ac:dyDescent="0.25">
      <c r="E85" s="28" t="s">
        <v>550</v>
      </c>
      <c r="F85" s="28" t="s">
        <v>551</v>
      </c>
      <c r="G85" s="28" t="s">
        <v>334</v>
      </c>
      <c r="H85" s="31">
        <v>41213</v>
      </c>
      <c r="I85" s="28" t="s">
        <v>1304</v>
      </c>
      <c r="J85" s="29">
        <v>0.61</v>
      </c>
      <c r="K85" s="30">
        <f t="shared" si="3"/>
        <v>1</v>
      </c>
      <c r="L85" s="30">
        <f t="shared" si="4"/>
        <v>0</v>
      </c>
    </row>
    <row r="86" spans="5:12" ht="15" customHeight="1" x14ac:dyDescent="0.25">
      <c r="E86" s="28" t="s">
        <v>553</v>
      </c>
      <c r="F86" s="28" t="s">
        <v>554</v>
      </c>
      <c r="G86" s="28" t="s">
        <v>410</v>
      </c>
      <c r="H86" s="31" t="s">
        <v>555</v>
      </c>
      <c r="I86" s="28" t="s">
        <v>1305</v>
      </c>
      <c r="J86" s="29">
        <v>0.61</v>
      </c>
      <c r="K86" s="30">
        <f t="shared" si="3"/>
        <v>1</v>
      </c>
      <c r="L86" s="30">
        <f t="shared" si="4"/>
        <v>0</v>
      </c>
    </row>
    <row r="87" spans="5:12" ht="15" customHeight="1" x14ac:dyDescent="0.25">
      <c r="E87" s="28" t="s">
        <v>558</v>
      </c>
      <c r="F87" s="28" t="s">
        <v>543</v>
      </c>
      <c r="G87" s="28" t="s">
        <v>334</v>
      </c>
      <c r="H87" s="31">
        <v>41374</v>
      </c>
      <c r="I87" s="28" t="s">
        <v>1302</v>
      </c>
      <c r="J87" s="29">
        <v>0.77</v>
      </c>
      <c r="K87" s="30">
        <f t="shared" si="3"/>
        <v>1</v>
      </c>
      <c r="L87" s="30">
        <f t="shared" si="4"/>
        <v>0</v>
      </c>
    </row>
    <row r="88" spans="5:12" ht="15" customHeight="1" x14ac:dyDescent="0.25">
      <c r="E88" s="28" t="s">
        <v>559</v>
      </c>
      <c r="F88" s="28" t="s">
        <v>359</v>
      </c>
      <c r="G88" s="28" t="s">
        <v>410</v>
      </c>
      <c r="H88" s="31" t="s">
        <v>560</v>
      </c>
      <c r="I88" s="28" t="s">
        <v>1306</v>
      </c>
      <c r="J88" s="29">
        <v>0.64</v>
      </c>
      <c r="K88" s="30">
        <f t="shared" si="3"/>
        <v>1</v>
      </c>
      <c r="L88" s="30">
        <f t="shared" si="4"/>
        <v>0</v>
      </c>
    </row>
    <row r="89" spans="5:12" ht="15" customHeight="1" x14ac:dyDescent="0.25">
      <c r="E89" s="28" t="s">
        <v>563</v>
      </c>
      <c r="F89" s="28" t="s">
        <v>564</v>
      </c>
      <c r="G89" s="28" t="s">
        <v>334</v>
      </c>
      <c r="H89" s="31">
        <v>41843</v>
      </c>
      <c r="I89" s="28" t="s">
        <v>1307</v>
      </c>
      <c r="J89" s="29">
        <v>0.34</v>
      </c>
      <c r="K89" s="30">
        <f t="shared" si="3"/>
        <v>1</v>
      </c>
      <c r="L89" s="30">
        <f t="shared" si="4"/>
        <v>0</v>
      </c>
    </row>
    <row r="90" spans="5:12" ht="15" customHeight="1" x14ac:dyDescent="0.25">
      <c r="E90" s="28" t="s">
        <v>566</v>
      </c>
      <c r="F90" s="28" t="s">
        <v>567</v>
      </c>
      <c r="G90" s="28" t="s">
        <v>410</v>
      </c>
      <c r="H90" s="31" t="s">
        <v>458</v>
      </c>
      <c r="I90" s="28" t="s">
        <v>1286</v>
      </c>
      <c r="J90" s="29">
        <v>0.57999999999999996</v>
      </c>
      <c r="K90" s="30">
        <f t="shared" si="3"/>
        <v>1</v>
      </c>
      <c r="L90" s="30">
        <f t="shared" si="4"/>
        <v>0</v>
      </c>
    </row>
    <row r="91" spans="5:12" ht="15" customHeight="1" x14ac:dyDescent="0.25">
      <c r="E91" s="28" t="s">
        <v>568</v>
      </c>
      <c r="F91" s="28" t="s">
        <v>359</v>
      </c>
      <c r="G91" s="28" t="s">
        <v>410</v>
      </c>
      <c r="H91" s="31">
        <v>42586</v>
      </c>
      <c r="I91" s="28" t="s">
        <v>1308</v>
      </c>
      <c r="J91" s="29">
        <v>0.57999999999999996</v>
      </c>
      <c r="K91" s="30">
        <f t="shared" si="3"/>
        <v>1</v>
      </c>
      <c r="L91" s="30">
        <f t="shared" si="4"/>
        <v>0</v>
      </c>
    </row>
    <row r="92" spans="5:12" ht="15" customHeight="1" x14ac:dyDescent="0.25">
      <c r="E92" s="28" t="s">
        <v>570</v>
      </c>
      <c r="F92" s="28" t="s">
        <v>359</v>
      </c>
      <c r="G92" s="28" t="s">
        <v>368</v>
      </c>
      <c r="H92" s="31" t="s">
        <v>571</v>
      </c>
      <c r="I92" s="28" t="s">
        <v>1306</v>
      </c>
      <c r="J92" s="29">
        <v>0.06</v>
      </c>
      <c r="K92" s="30">
        <f t="shared" si="3"/>
        <v>1</v>
      </c>
      <c r="L92" s="30">
        <f t="shared" si="4"/>
        <v>0</v>
      </c>
    </row>
    <row r="93" spans="5:12" ht="15" customHeight="1" x14ac:dyDescent="0.25">
      <c r="E93" s="28" t="s">
        <v>572</v>
      </c>
      <c r="F93" s="28" t="s">
        <v>564</v>
      </c>
      <c r="G93" s="28" t="s">
        <v>334</v>
      </c>
      <c r="H93" s="31">
        <v>41843</v>
      </c>
      <c r="I93" s="28" t="s">
        <v>1307</v>
      </c>
      <c r="J93" s="29">
        <v>0.21</v>
      </c>
      <c r="K93" s="30">
        <f t="shared" si="3"/>
        <v>1</v>
      </c>
      <c r="L93" s="30">
        <f t="shared" si="4"/>
        <v>0</v>
      </c>
    </row>
    <row r="94" spans="5:12" ht="15" customHeight="1" x14ac:dyDescent="0.25">
      <c r="E94" s="28" t="s">
        <v>573</v>
      </c>
      <c r="F94" s="28" t="s">
        <v>500</v>
      </c>
      <c r="G94" s="28" t="s">
        <v>334</v>
      </c>
      <c r="H94" s="31">
        <v>41247</v>
      </c>
      <c r="I94" s="28" t="s">
        <v>1300</v>
      </c>
      <c r="J94" s="29">
        <v>0.47</v>
      </c>
      <c r="K94" s="30">
        <f t="shared" si="3"/>
        <v>1</v>
      </c>
      <c r="L94" s="30">
        <f t="shared" si="4"/>
        <v>0</v>
      </c>
    </row>
    <row r="95" spans="5:12" ht="15" customHeight="1" x14ac:dyDescent="0.25">
      <c r="E95" s="28" t="s">
        <v>574</v>
      </c>
      <c r="F95" s="28" t="s">
        <v>575</v>
      </c>
      <c r="G95" s="28" t="s">
        <v>334</v>
      </c>
      <c r="H95" s="31">
        <v>41843</v>
      </c>
      <c r="I95" s="28" t="s">
        <v>1309</v>
      </c>
      <c r="J95" s="29">
        <v>0.49</v>
      </c>
      <c r="K95" s="30">
        <f t="shared" si="3"/>
        <v>1</v>
      </c>
      <c r="L95" s="30">
        <f t="shared" si="4"/>
        <v>0</v>
      </c>
    </row>
    <row r="96" spans="5:12" ht="15" customHeight="1" x14ac:dyDescent="0.25">
      <c r="E96" s="28" t="s">
        <v>577</v>
      </c>
      <c r="F96" s="28" t="s">
        <v>359</v>
      </c>
      <c r="G96" s="28" t="s">
        <v>410</v>
      </c>
      <c r="H96" s="31">
        <v>44083</v>
      </c>
      <c r="I96" s="28" t="s">
        <v>1309</v>
      </c>
      <c r="J96" s="29">
        <v>0</v>
      </c>
      <c r="K96" s="30">
        <f t="shared" si="3"/>
        <v>1</v>
      </c>
      <c r="L96" s="30">
        <f t="shared" si="4"/>
        <v>0</v>
      </c>
    </row>
    <row r="97" spans="5:12" ht="15" customHeight="1" x14ac:dyDescent="0.25">
      <c r="E97" s="28" t="s">
        <v>578</v>
      </c>
      <c r="F97" s="28" t="s">
        <v>579</v>
      </c>
      <c r="G97" s="28" t="s">
        <v>410</v>
      </c>
      <c r="H97" s="31">
        <v>42074</v>
      </c>
      <c r="I97" s="28" t="s">
        <v>1310</v>
      </c>
      <c r="J97" s="29">
        <v>0.19</v>
      </c>
      <c r="K97" s="30">
        <f t="shared" si="3"/>
        <v>1</v>
      </c>
      <c r="L97" s="30">
        <f t="shared" si="4"/>
        <v>0</v>
      </c>
    </row>
    <row r="98" spans="5:12" ht="15" customHeight="1" x14ac:dyDescent="0.25">
      <c r="E98" s="28" t="s">
        <v>582</v>
      </c>
      <c r="F98" s="28" t="s">
        <v>579</v>
      </c>
      <c r="G98" s="28" t="s">
        <v>410</v>
      </c>
      <c r="H98" s="31">
        <v>42074</v>
      </c>
      <c r="I98" s="28" t="s">
        <v>1310</v>
      </c>
      <c r="J98" s="29">
        <v>0.25</v>
      </c>
      <c r="K98" s="30">
        <f t="shared" si="3"/>
        <v>1</v>
      </c>
      <c r="L98" s="30">
        <f t="shared" si="4"/>
        <v>0</v>
      </c>
    </row>
    <row r="99" spans="5:12" ht="15" customHeight="1" x14ac:dyDescent="0.25">
      <c r="E99" s="28" t="s">
        <v>583</v>
      </c>
      <c r="F99" s="28" t="s">
        <v>579</v>
      </c>
      <c r="G99" s="28" t="s">
        <v>410</v>
      </c>
      <c r="H99" s="31">
        <v>42104</v>
      </c>
      <c r="I99" s="28" t="s">
        <v>1310</v>
      </c>
      <c r="J99" s="29">
        <v>0.28999999999999998</v>
      </c>
      <c r="K99" s="30">
        <f t="shared" si="3"/>
        <v>1</v>
      </c>
      <c r="L99" s="30">
        <f t="shared" si="4"/>
        <v>0</v>
      </c>
    </row>
    <row r="100" spans="5:12" ht="15" customHeight="1" x14ac:dyDescent="0.25">
      <c r="E100" s="28" t="s">
        <v>584</v>
      </c>
      <c r="F100" s="28" t="s">
        <v>359</v>
      </c>
      <c r="G100" s="28" t="s">
        <v>410</v>
      </c>
      <c r="H100" s="31">
        <v>43088</v>
      </c>
      <c r="I100" s="28" t="s">
        <v>1311</v>
      </c>
      <c r="J100" s="29">
        <v>0.52</v>
      </c>
      <c r="K100" s="30">
        <f t="shared" si="3"/>
        <v>1</v>
      </c>
      <c r="L100" s="30">
        <f t="shared" si="4"/>
        <v>0</v>
      </c>
    </row>
    <row r="101" spans="5:12" ht="15" customHeight="1" x14ac:dyDescent="0.25">
      <c r="E101" s="28" t="s">
        <v>586</v>
      </c>
      <c r="F101" s="28" t="s">
        <v>359</v>
      </c>
      <c r="G101" s="28" t="s">
        <v>410</v>
      </c>
      <c r="H101" s="31">
        <v>42785</v>
      </c>
      <c r="I101" s="28" t="s">
        <v>1311</v>
      </c>
      <c r="J101" s="29">
        <v>0.34</v>
      </c>
      <c r="K101" s="30">
        <f t="shared" si="3"/>
        <v>1</v>
      </c>
      <c r="L101" s="30">
        <f t="shared" si="4"/>
        <v>0</v>
      </c>
    </row>
    <row r="102" spans="5:12" ht="15" customHeight="1" x14ac:dyDescent="0.25">
      <c r="E102" s="28" t="s">
        <v>587</v>
      </c>
      <c r="F102" s="28" t="s">
        <v>588</v>
      </c>
      <c r="G102" s="28" t="s">
        <v>410</v>
      </c>
      <c r="H102" s="31">
        <v>43139</v>
      </c>
      <c r="I102" s="28" t="s">
        <v>1311</v>
      </c>
      <c r="J102" s="29">
        <v>0.23</v>
      </c>
      <c r="K102" s="30">
        <f t="shared" si="3"/>
        <v>1</v>
      </c>
      <c r="L102" s="30">
        <f t="shared" si="4"/>
        <v>0</v>
      </c>
    </row>
    <row r="103" spans="5:12" ht="15" customHeight="1" x14ac:dyDescent="0.25">
      <c r="E103" s="28" t="s">
        <v>589</v>
      </c>
      <c r="F103" s="28" t="s">
        <v>590</v>
      </c>
      <c r="G103" s="28" t="s">
        <v>368</v>
      </c>
      <c r="H103" s="31">
        <v>43217</v>
      </c>
      <c r="I103" s="28" t="s">
        <v>1312</v>
      </c>
      <c r="J103" s="29">
        <v>0.49</v>
      </c>
      <c r="K103" s="30">
        <f t="shared" si="3"/>
        <v>1</v>
      </c>
      <c r="L103" s="30">
        <f t="shared" si="4"/>
        <v>0</v>
      </c>
    </row>
    <row r="104" spans="5:12" ht="15" customHeight="1" x14ac:dyDescent="0.25">
      <c r="E104" s="28">
        <v>151012032</v>
      </c>
      <c r="F104" s="28" t="s">
        <v>590</v>
      </c>
      <c r="G104" s="28" t="s">
        <v>368</v>
      </c>
      <c r="H104" s="31">
        <v>43217</v>
      </c>
      <c r="I104" s="28" t="s">
        <v>1312</v>
      </c>
      <c r="J104" s="29">
        <v>0.24</v>
      </c>
      <c r="K104" s="30">
        <f t="shared" si="3"/>
        <v>1</v>
      </c>
      <c r="L104" s="30">
        <f t="shared" si="4"/>
        <v>0</v>
      </c>
    </row>
    <row r="105" spans="5:12" ht="15" customHeight="1" x14ac:dyDescent="0.25">
      <c r="E105" s="28" t="s">
        <v>592</v>
      </c>
      <c r="F105" s="28" t="s">
        <v>359</v>
      </c>
      <c r="G105" s="28" t="s">
        <v>334</v>
      </c>
      <c r="H105" s="31">
        <v>41325</v>
      </c>
      <c r="I105" s="28" t="s">
        <v>1313</v>
      </c>
      <c r="J105" s="29">
        <v>7.0000000000000007E-2</v>
      </c>
      <c r="K105" s="30">
        <f t="shared" si="3"/>
        <v>1</v>
      </c>
      <c r="L105" s="30">
        <f t="shared" si="4"/>
        <v>0</v>
      </c>
    </row>
    <row r="106" spans="5:12" ht="15" customHeight="1" x14ac:dyDescent="0.25">
      <c r="E106" s="28" t="s">
        <v>594</v>
      </c>
      <c r="F106" s="28" t="s">
        <v>359</v>
      </c>
      <c r="G106" s="28" t="s">
        <v>334</v>
      </c>
      <c r="H106" s="31">
        <v>43448</v>
      </c>
      <c r="I106" s="28" t="s">
        <v>1313</v>
      </c>
      <c r="J106" s="29">
        <v>0.61</v>
      </c>
      <c r="K106" s="30">
        <f t="shared" si="3"/>
        <v>1</v>
      </c>
      <c r="L106" s="30">
        <f t="shared" si="4"/>
        <v>0</v>
      </c>
    </row>
    <row r="107" spans="5:12" ht="15" customHeight="1" x14ac:dyDescent="0.25">
      <c r="E107" s="28" t="s">
        <v>595</v>
      </c>
      <c r="F107" s="28" t="s">
        <v>596</v>
      </c>
      <c r="G107" s="28" t="s">
        <v>410</v>
      </c>
      <c r="H107" s="31">
        <v>44711</v>
      </c>
      <c r="I107" s="28" t="s">
        <v>1314</v>
      </c>
      <c r="J107" s="29">
        <v>0.1</v>
      </c>
      <c r="K107" s="30">
        <f t="shared" si="3"/>
        <v>1</v>
      </c>
      <c r="L107" s="30">
        <f t="shared" si="4"/>
        <v>0</v>
      </c>
    </row>
    <row r="108" spans="5:12" ht="15" customHeight="1" x14ac:dyDescent="0.25">
      <c r="E108" s="28" t="s">
        <v>599</v>
      </c>
      <c r="F108" s="28" t="s">
        <v>600</v>
      </c>
      <c r="G108" s="28" t="s">
        <v>410</v>
      </c>
      <c r="H108" s="31">
        <v>44711</v>
      </c>
      <c r="I108" s="28" t="s">
        <v>1314</v>
      </c>
      <c r="J108" s="29">
        <v>0.43</v>
      </c>
      <c r="K108" s="30">
        <f t="shared" si="3"/>
        <v>1</v>
      </c>
      <c r="L108" s="30">
        <f t="shared" si="4"/>
        <v>0</v>
      </c>
    </row>
    <row r="109" spans="5:12" ht="15" customHeight="1" x14ac:dyDescent="0.25">
      <c r="E109" s="28" t="s">
        <v>601</v>
      </c>
      <c r="F109" s="28" t="s">
        <v>600</v>
      </c>
      <c r="G109" s="28" t="s">
        <v>410</v>
      </c>
      <c r="H109" s="31">
        <v>44711</v>
      </c>
      <c r="I109" s="28" t="s">
        <v>1314</v>
      </c>
      <c r="J109" s="29">
        <v>0.42</v>
      </c>
      <c r="K109" s="30">
        <f t="shared" si="3"/>
        <v>1</v>
      </c>
      <c r="L109" s="30">
        <f t="shared" si="4"/>
        <v>0</v>
      </c>
    </row>
    <row r="110" spans="5:12" ht="15" customHeight="1" x14ac:dyDescent="0.25">
      <c r="E110" s="28" t="s">
        <v>603</v>
      </c>
      <c r="F110" s="28" t="s">
        <v>600</v>
      </c>
      <c r="G110" s="28" t="s">
        <v>410</v>
      </c>
      <c r="H110" s="31">
        <v>44711</v>
      </c>
      <c r="I110" s="28" t="s">
        <v>1314</v>
      </c>
      <c r="J110" s="29">
        <v>0</v>
      </c>
      <c r="K110" s="30">
        <f t="shared" si="3"/>
        <v>1</v>
      </c>
      <c r="L110" s="30">
        <f t="shared" si="4"/>
        <v>0</v>
      </c>
    </row>
    <row r="111" spans="5:12" ht="15" customHeight="1" x14ac:dyDescent="0.25">
      <c r="E111" s="28" t="s">
        <v>604</v>
      </c>
      <c r="F111" s="28" t="s">
        <v>605</v>
      </c>
      <c r="G111" s="28" t="s">
        <v>334</v>
      </c>
      <c r="H111" s="31">
        <v>41374</v>
      </c>
      <c r="I111" s="28" t="s">
        <v>1315</v>
      </c>
      <c r="J111" s="29">
        <v>0.33</v>
      </c>
      <c r="K111" s="30">
        <f t="shared" si="3"/>
        <v>1</v>
      </c>
      <c r="L111" s="30">
        <f t="shared" si="4"/>
        <v>0</v>
      </c>
    </row>
    <row r="112" spans="5:12" ht="15" customHeight="1" x14ac:dyDescent="0.25">
      <c r="E112" s="28" t="s">
        <v>607</v>
      </c>
      <c r="F112" s="28" t="s">
        <v>608</v>
      </c>
      <c r="G112" s="28" t="s">
        <v>410</v>
      </c>
      <c r="H112" s="31">
        <v>41353</v>
      </c>
      <c r="I112" s="28" t="s">
        <v>1316</v>
      </c>
      <c r="J112" s="29">
        <v>0</v>
      </c>
      <c r="K112" s="30">
        <f t="shared" si="3"/>
        <v>1</v>
      </c>
      <c r="L112" s="30">
        <f t="shared" si="4"/>
        <v>0</v>
      </c>
    </row>
    <row r="113" spans="5:12" ht="15" customHeight="1" x14ac:dyDescent="0.25">
      <c r="E113" s="28" t="s">
        <v>610</v>
      </c>
      <c r="F113" s="28" t="s">
        <v>600</v>
      </c>
      <c r="G113" s="28" t="s">
        <v>410</v>
      </c>
      <c r="H113" s="31">
        <v>44711</v>
      </c>
      <c r="I113" s="28" t="s">
        <v>1314</v>
      </c>
      <c r="J113" s="29">
        <v>0.24</v>
      </c>
      <c r="K113" s="30">
        <f t="shared" si="3"/>
        <v>1</v>
      </c>
      <c r="L113" s="30">
        <f t="shared" si="4"/>
        <v>0</v>
      </c>
    </row>
    <row r="114" spans="5:12" ht="15" customHeight="1" x14ac:dyDescent="0.25">
      <c r="E114" s="28" t="s">
        <v>611</v>
      </c>
      <c r="F114" s="28" t="s">
        <v>600</v>
      </c>
      <c r="G114" s="28" t="s">
        <v>410</v>
      </c>
      <c r="H114" s="31">
        <v>44711</v>
      </c>
      <c r="I114" s="28" t="s">
        <v>1314</v>
      </c>
      <c r="J114" s="29">
        <v>0.26</v>
      </c>
      <c r="K114" s="30">
        <f t="shared" si="3"/>
        <v>1</v>
      </c>
      <c r="L114" s="30">
        <f t="shared" si="4"/>
        <v>0</v>
      </c>
    </row>
    <row r="115" spans="5:12" ht="15" customHeight="1" x14ac:dyDescent="0.25">
      <c r="E115" s="28" t="s">
        <v>612</v>
      </c>
      <c r="F115" s="28" t="s">
        <v>608</v>
      </c>
      <c r="G115" s="28" t="s">
        <v>410</v>
      </c>
      <c r="H115" s="31">
        <v>44491</v>
      </c>
      <c r="I115" s="28" t="s">
        <v>1316</v>
      </c>
      <c r="J115" s="29">
        <v>0</v>
      </c>
      <c r="K115" s="30">
        <f t="shared" si="3"/>
        <v>1</v>
      </c>
      <c r="L115" s="30">
        <f t="shared" si="4"/>
        <v>0</v>
      </c>
    </row>
    <row r="116" spans="5:12" ht="15" customHeight="1" x14ac:dyDescent="0.25">
      <c r="E116" s="28" t="s">
        <v>613</v>
      </c>
      <c r="F116" s="28" t="s">
        <v>608</v>
      </c>
      <c r="G116" s="28" t="s">
        <v>410</v>
      </c>
      <c r="H116" s="31">
        <v>41353</v>
      </c>
      <c r="I116" s="28" t="s">
        <v>1316</v>
      </c>
      <c r="J116" s="29">
        <v>0.05</v>
      </c>
      <c r="K116" s="30">
        <f t="shared" si="3"/>
        <v>1</v>
      </c>
      <c r="L116" s="30">
        <f t="shared" si="4"/>
        <v>0</v>
      </c>
    </row>
    <row r="117" spans="5:12" ht="15" customHeight="1" x14ac:dyDescent="0.25">
      <c r="E117" s="28" t="s">
        <v>614</v>
      </c>
      <c r="F117" s="28" t="s">
        <v>615</v>
      </c>
      <c r="G117" s="28" t="s">
        <v>334</v>
      </c>
      <c r="H117" s="31">
        <v>41314</v>
      </c>
      <c r="I117" s="28" t="s">
        <v>1313</v>
      </c>
      <c r="J117" s="29">
        <v>0.44</v>
      </c>
      <c r="K117" s="30">
        <f t="shared" si="3"/>
        <v>1</v>
      </c>
      <c r="L117" s="30">
        <f t="shared" si="4"/>
        <v>0</v>
      </c>
    </row>
    <row r="118" spans="5:12" ht="15" customHeight="1" x14ac:dyDescent="0.25">
      <c r="E118" s="28" t="s">
        <v>616</v>
      </c>
      <c r="F118" s="28" t="s">
        <v>590</v>
      </c>
      <c r="G118" s="28" t="s">
        <v>368</v>
      </c>
      <c r="H118" s="31">
        <v>43223</v>
      </c>
      <c r="I118" s="28" t="s">
        <v>1312</v>
      </c>
      <c r="J118" s="29">
        <v>0.08</v>
      </c>
      <c r="K118" s="30">
        <f t="shared" si="3"/>
        <v>1</v>
      </c>
      <c r="L118" s="30">
        <f t="shared" si="4"/>
        <v>0</v>
      </c>
    </row>
    <row r="119" spans="5:12" ht="15" customHeight="1" x14ac:dyDescent="0.25">
      <c r="E119" s="28" t="s">
        <v>617</v>
      </c>
      <c r="F119" s="28" t="s">
        <v>333</v>
      </c>
      <c r="G119" s="28" t="s">
        <v>618</v>
      </c>
      <c r="H119" s="31" t="s">
        <v>619</v>
      </c>
      <c r="I119" s="28" t="s">
        <v>1317</v>
      </c>
      <c r="J119" s="29">
        <v>0.62</v>
      </c>
      <c r="K119" s="30">
        <f t="shared" si="3"/>
        <v>1</v>
      </c>
      <c r="L119" s="30">
        <f t="shared" si="4"/>
        <v>0</v>
      </c>
    </row>
    <row r="120" spans="5:12" ht="15" customHeight="1" x14ac:dyDescent="0.25">
      <c r="E120" s="28" t="s">
        <v>622</v>
      </c>
      <c r="F120" s="28" t="s">
        <v>382</v>
      </c>
      <c r="G120" s="28" t="s">
        <v>618</v>
      </c>
      <c r="H120" s="31" t="s">
        <v>623</v>
      </c>
      <c r="I120" s="28" t="s">
        <v>1318</v>
      </c>
      <c r="J120" s="29">
        <v>0.24</v>
      </c>
      <c r="K120" s="30">
        <f t="shared" si="3"/>
        <v>1</v>
      </c>
      <c r="L120" s="30">
        <f t="shared" si="4"/>
        <v>0</v>
      </c>
    </row>
    <row r="121" spans="5:12" ht="15" customHeight="1" x14ac:dyDescent="0.25">
      <c r="E121" s="28">
        <v>181003400</v>
      </c>
      <c r="F121" s="28" t="s">
        <v>333</v>
      </c>
      <c r="G121" s="28" t="s">
        <v>334</v>
      </c>
      <c r="H121" s="31">
        <v>43178</v>
      </c>
      <c r="I121" s="28" t="s">
        <v>1319</v>
      </c>
      <c r="J121" s="29">
        <v>0.17</v>
      </c>
      <c r="K121" s="30">
        <f t="shared" si="3"/>
        <v>1</v>
      </c>
      <c r="L121" s="30">
        <f t="shared" si="4"/>
        <v>0</v>
      </c>
    </row>
    <row r="122" spans="5:12" ht="15" customHeight="1" x14ac:dyDescent="0.25">
      <c r="E122" s="28" t="s">
        <v>628</v>
      </c>
      <c r="F122" s="28" t="s">
        <v>382</v>
      </c>
      <c r="G122" s="28" t="s">
        <v>334</v>
      </c>
      <c r="H122" s="31">
        <v>41604</v>
      </c>
      <c r="I122" s="28" t="s">
        <v>1320</v>
      </c>
      <c r="J122" s="29">
        <v>0</v>
      </c>
      <c r="K122" s="30">
        <f t="shared" si="3"/>
        <v>1</v>
      </c>
      <c r="L122" s="30">
        <f t="shared" si="4"/>
        <v>0</v>
      </c>
    </row>
    <row r="123" spans="5:12" ht="15" customHeight="1" x14ac:dyDescent="0.25">
      <c r="E123" s="28" t="s">
        <v>629</v>
      </c>
      <c r="F123" s="28" t="s">
        <v>382</v>
      </c>
      <c r="G123" s="28" t="s">
        <v>334</v>
      </c>
      <c r="H123" s="31">
        <v>41546</v>
      </c>
      <c r="I123" s="28" t="s">
        <v>1321</v>
      </c>
      <c r="J123" s="29">
        <v>0.32</v>
      </c>
      <c r="K123" s="30">
        <f t="shared" si="3"/>
        <v>1</v>
      </c>
      <c r="L123" s="30">
        <f t="shared" si="4"/>
        <v>0</v>
      </c>
    </row>
    <row r="124" spans="5:12" ht="15" customHeight="1" x14ac:dyDescent="0.25">
      <c r="E124" s="28" t="s">
        <v>634</v>
      </c>
      <c r="F124" s="28" t="s">
        <v>635</v>
      </c>
      <c r="G124" s="28">
        <v>0</v>
      </c>
      <c r="H124" s="31">
        <v>41600</v>
      </c>
      <c r="I124" s="28" t="s">
        <v>1322</v>
      </c>
      <c r="J124" s="29">
        <v>0.12</v>
      </c>
      <c r="K124" s="30">
        <f t="shared" si="3"/>
        <v>1</v>
      </c>
      <c r="L124" s="30">
        <f t="shared" si="4"/>
        <v>0</v>
      </c>
    </row>
    <row r="125" spans="5:12" ht="15" customHeight="1" x14ac:dyDescent="0.25">
      <c r="E125" s="28" t="s">
        <v>638</v>
      </c>
      <c r="F125" s="28" t="s">
        <v>333</v>
      </c>
      <c r="G125" s="28" t="s">
        <v>334</v>
      </c>
      <c r="H125" s="31">
        <v>43074</v>
      </c>
      <c r="I125" s="28" t="s">
        <v>1322</v>
      </c>
      <c r="J125" s="29">
        <v>0.3</v>
      </c>
      <c r="K125" s="30">
        <f t="shared" si="3"/>
        <v>1</v>
      </c>
      <c r="L125" s="30">
        <f t="shared" si="4"/>
        <v>0</v>
      </c>
    </row>
    <row r="126" spans="5:12" ht="15" customHeight="1" x14ac:dyDescent="0.25">
      <c r="E126" s="28" t="s">
        <v>639</v>
      </c>
      <c r="F126" s="28" t="s">
        <v>382</v>
      </c>
      <c r="G126" s="28" t="s">
        <v>334</v>
      </c>
      <c r="H126" s="31">
        <v>41450</v>
      </c>
      <c r="I126" s="28" t="s">
        <v>1323</v>
      </c>
      <c r="J126" s="28">
        <v>0</v>
      </c>
      <c r="K126" s="30">
        <f t="shared" ref="K126:K189" si="5">IF(OR(J126&lt;$B$12,J126="&lt; 0"),1,0)</f>
        <v>1</v>
      </c>
      <c r="L126" s="30">
        <f t="shared" ref="L126:L189" si="6">IF(K126=1,0,1)</f>
        <v>0</v>
      </c>
    </row>
    <row r="127" spans="5:12" ht="15" customHeight="1" x14ac:dyDescent="0.25">
      <c r="E127" s="28" t="s">
        <v>642</v>
      </c>
      <c r="F127" s="28" t="s">
        <v>333</v>
      </c>
      <c r="G127" s="28" t="s">
        <v>444</v>
      </c>
      <c r="H127" s="31" t="s">
        <v>643</v>
      </c>
      <c r="I127" s="28" t="s">
        <v>1324</v>
      </c>
      <c r="J127" s="28">
        <v>0.26</v>
      </c>
      <c r="K127" s="30">
        <f t="shared" si="5"/>
        <v>1</v>
      </c>
      <c r="L127" s="30">
        <f t="shared" si="6"/>
        <v>0</v>
      </c>
    </row>
    <row r="128" spans="5:12" ht="15" customHeight="1" x14ac:dyDescent="0.25">
      <c r="E128" s="28" t="s">
        <v>645</v>
      </c>
      <c r="F128" s="28" t="s">
        <v>646</v>
      </c>
      <c r="G128" s="28" t="s">
        <v>334</v>
      </c>
      <c r="H128" s="31">
        <v>41367</v>
      </c>
      <c r="I128" s="28" t="s">
        <v>1325</v>
      </c>
      <c r="J128" s="28">
        <v>0</v>
      </c>
      <c r="K128" s="30">
        <f t="shared" si="5"/>
        <v>1</v>
      </c>
      <c r="L128" s="30">
        <f t="shared" si="6"/>
        <v>0</v>
      </c>
    </row>
    <row r="129" spans="5:12" ht="15" customHeight="1" x14ac:dyDescent="0.25">
      <c r="E129" s="28" t="s">
        <v>649</v>
      </c>
      <c r="F129" s="28" t="s">
        <v>359</v>
      </c>
      <c r="G129" s="28" t="s">
        <v>334</v>
      </c>
      <c r="H129" s="31">
        <v>41464</v>
      </c>
      <c r="I129" s="28" t="s">
        <v>1326</v>
      </c>
      <c r="J129" s="28">
        <v>0.84</v>
      </c>
      <c r="K129" s="30">
        <f t="shared" si="5"/>
        <v>1</v>
      </c>
      <c r="L129" s="30">
        <f t="shared" si="6"/>
        <v>0</v>
      </c>
    </row>
    <row r="130" spans="5:12" ht="15" customHeight="1" x14ac:dyDescent="0.25">
      <c r="E130" s="28" t="s">
        <v>652</v>
      </c>
      <c r="F130" s="28" t="s">
        <v>653</v>
      </c>
      <c r="G130" s="28" t="s">
        <v>334</v>
      </c>
      <c r="H130" s="31">
        <v>41409</v>
      </c>
      <c r="I130" s="28" t="s">
        <v>1327</v>
      </c>
      <c r="J130" s="28">
        <v>0.68</v>
      </c>
      <c r="K130" s="30">
        <f t="shared" si="5"/>
        <v>1</v>
      </c>
      <c r="L130" s="30">
        <f t="shared" si="6"/>
        <v>0</v>
      </c>
    </row>
    <row r="131" spans="5:12" ht="15" customHeight="1" x14ac:dyDescent="0.25">
      <c r="E131" s="28" t="s">
        <v>655</v>
      </c>
      <c r="F131" s="28" t="s">
        <v>656</v>
      </c>
      <c r="G131" s="28" t="s">
        <v>334</v>
      </c>
      <c r="H131" s="31">
        <v>41970</v>
      </c>
      <c r="I131" s="28" t="s">
        <v>1327</v>
      </c>
      <c r="J131" s="28">
        <v>0.99</v>
      </c>
      <c r="K131" s="30">
        <f t="shared" si="5"/>
        <v>1</v>
      </c>
      <c r="L131" s="30">
        <f t="shared" si="6"/>
        <v>0</v>
      </c>
    </row>
    <row r="132" spans="5:12" ht="15" customHeight="1" x14ac:dyDescent="0.25">
      <c r="E132" s="28" t="s">
        <v>657</v>
      </c>
      <c r="F132" s="28" t="s">
        <v>658</v>
      </c>
      <c r="G132" s="28" t="s">
        <v>410</v>
      </c>
      <c r="H132" s="31">
        <v>42312</v>
      </c>
      <c r="I132" s="28" t="s">
        <v>1322</v>
      </c>
      <c r="J132" s="28">
        <v>0.49</v>
      </c>
      <c r="K132" s="30">
        <f t="shared" si="5"/>
        <v>1</v>
      </c>
      <c r="L132" s="30">
        <f t="shared" si="6"/>
        <v>0</v>
      </c>
    </row>
    <row r="133" spans="5:12" ht="15" customHeight="1" x14ac:dyDescent="0.25">
      <c r="E133" s="28" t="s">
        <v>659</v>
      </c>
      <c r="F133" s="28" t="s">
        <v>660</v>
      </c>
      <c r="G133" s="28" t="s">
        <v>334</v>
      </c>
      <c r="H133" s="31">
        <v>41409</v>
      </c>
      <c r="I133" s="28" t="s">
        <v>1322</v>
      </c>
      <c r="J133" s="28">
        <v>0.39</v>
      </c>
      <c r="K133" s="30">
        <f t="shared" si="5"/>
        <v>1</v>
      </c>
      <c r="L133" s="30">
        <f t="shared" si="6"/>
        <v>0</v>
      </c>
    </row>
    <row r="134" spans="5:12" ht="15" customHeight="1" x14ac:dyDescent="0.25">
      <c r="E134" s="28" t="s">
        <v>661</v>
      </c>
      <c r="F134" s="28" t="s">
        <v>662</v>
      </c>
      <c r="G134" s="28" t="s">
        <v>444</v>
      </c>
      <c r="H134" s="31" t="s">
        <v>663</v>
      </c>
      <c r="I134" s="28" t="s">
        <v>1328</v>
      </c>
      <c r="J134" s="28">
        <v>0.4</v>
      </c>
      <c r="K134" s="30">
        <f t="shared" si="5"/>
        <v>1</v>
      </c>
      <c r="L134" s="30">
        <f t="shared" si="6"/>
        <v>0</v>
      </c>
    </row>
    <row r="135" spans="5:12" ht="15" customHeight="1" x14ac:dyDescent="0.25">
      <c r="E135" s="28" t="s">
        <v>666</v>
      </c>
      <c r="F135" s="28" t="s">
        <v>667</v>
      </c>
      <c r="G135" s="28" t="s">
        <v>432</v>
      </c>
      <c r="H135" s="31" t="s">
        <v>668</v>
      </c>
      <c r="I135" s="28" t="s">
        <v>1329</v>
      </c>
      <c r="J135" s="28">
        <v>0.56000000000000005</v>
      </c>
      <c r="K135" s="30">
        <f t="shared" si="5"/>
        <v>1</v>
      </c>
      <c r="L135" s="30">
        <f t="shared" si="6"/>
        <v>0</v>
      </c>
    </row>
    <row r="136" spans="5:12" ht="15" customHeight="1" x14ac:dyDescent="0.25">
      <c r="E136" s="28" t="s">
        <v>672</v>
      </c>
      <c r="F136" s="28" t="s">
        <v>673</v>
      </c>
      <c r="G136" s="28" t="s">
        <v>444</v>
      </c>
      <c r="H136" s="31" t="s">
        <v>674</v>
      </c>
      <c r="I136" s="28" t="s">
        <v>1330</v>
      </c>
      <c r="J136" s="28">
        <v>0.34</v>
      </c>
      <c r="K136" s="30">
        <f t="shared" si="5"/>
        <v>1</v>
      </c>
      <c r="L136" s="30">
        <f t="shared" si="6"/>
        <v>0</v>
      </c>
    </row>
    <row r="137" spans="5:12" ht="15" customHeight="1" x14ac:dyDescent="0.25">
      <c r="E137" s="28" t="s">
        <v>676</v>
      </c>
      <c r="F137" s="28" t="s">
        <v>354</v>
      </c>
      <c r="G137" s="28" t="s">
        <v>432</v>
      </c>
      <c r="H137" s="31" t="s">
        <v>677</v>
      </c>
      <c r="I137" s="28" t="s">
        <v>1329</v>
      </c>
      <c r="J137" s="28">
        <v>0.2</v>
      </c>
      <c r="K137" s="30">
        <f t="shared" si="5"/>
        <v>1</v>
      </c>
      <c r="L137" s="30">
        <f t="shared" si="6"/>
        <v>0</v>
      </c>
    </row>
    <row r="138" spans="5:12" ht="15" customHeight="1" x14ac:dyDescent="0.25">
      <c r="E138" s="28" t="s">
        <v>678</v>
      </c>
      <c r="F138" s="28" t="s">
        <v>382</v>
      </c>
      <c r="G138" s="28" t="s">
        <v>679</v>
      </c>
      <c r="H138" s="31">
        <v>42402</v>
      </c>
      <c r="I138" s="28" t="s">
        <v>1331</v>
      </c>
      <c r="J138" s="28">
        <v>0.53</v>
      </c>
      <c r="K138" s="30">
        <f t="shared" si="5"/>
        <v>1</v>
      </c>
      <c r="L138" s="30">
        <f t="shared" si="6"/>
        <v>0</v>
      </c>
    </row>
    <row r="139" spans="5:12" ht="15" customHeight="1" x14ac:dyDescent="0.25">
      <c r="E139" s="28" t="s">
        <v>684</v>
      </c>
      <c r="F139" s="28" t="s">
        <v>667</v>
      </c>
      <c r="G139" s="28" t="s">
        <v>432</v>
      </c>
      <c r="H139" s="31" t="s">
        <v>685</v>
      </c>
      <c r="I139" s="28" t="s">
        <v>1329</v>
      </c>
      <c r="J139" s="28">
        <v>0.62</v>
      </c>
      <c r="K139" s="30">
        <f t="shared" si="5"/>
        <v>1</v>
      </c>
      <c r="L139" s="30">
        <f t="shared" si="6"/>
        <v>0</v>
      </c>
    </row>
    <row r="140" spans="5:12" ht="15" customHeight="1" x14ac:dyDescent="0.25">
      <c r="E140" s="28" t="s">
        <v>686</v>
      </c>
      <c r="F140" s="28" t="s">
        <v>333</v>
      </c>
      <c r="G140" s="28" t="s">
        <v>444</v>
      </c>
      <c r="H140" s="31" t="s">
        <v>687</v>
      </c>
      <c r="I140" s="28" t="s">
        <v>1332</v>
      </c>
      <c r="J140" s="28">
        <v>0</v>
      </c>
      <c r="K140" s="30">
        <f t="shared" si="5"/>
        <v>1</v>
      </c>
      <c r="L140" s="30">
        <f t="shared" si="6"/>
        <v>0</v>
      </c>
    </row>
    <row r="141" spans="5:12" ht="15" customHeight="1" x14ac:dyDescent="0.25">
      <c r="E141" s="28" t="s">
        <v>689</v>
      </c>
      <c r="F141" s="28" t="s">
        <v>333</v>
      </c>
      <c r="G141" s="28" t="s">
        <v>444</v>
      </c>
      <c r="H141" s="31" t="s">
        <v>690</v>
      </c>
      <c r="I141" s="28" t="s">
        <v>1333</v>
      </c>
      <c r="J141" s="28">
        <v>0.45</v>
      </c>
      <c r="K141" s="30">
        <f t="shared" si="5"/>
        <v>1</v>
      </c>
      <c r="L141" s="30">
        <f t="shared" si="6"/>
        <v>0</v>
      </c>
    </row>
    <row r="142" spans="5:12" ht="15" customHeight="1" x14ac:dyDescent="0.25">
      <c r="E142" s="28" t="s">
        <v>692</v>
      </c>
      <c r="F142" s="28" t="s">
        <v>667</v>
      </c>
      <c r="G142" s="28" t="s">
        <v>432</v>
      </c>
      <c r="H142" s="31" t="s">
        <v>693</v>
      </c>
      <c r="I142" s="28" t="s">
        <v>1334</v>
      </c>
      <c r="J142" s="28">
        <v>0.37</v>
      </c>
      <c r="K142" s="30">
        <f t="shared" si="5"/>
        <v>1</v>
      </c>
      <c r="L142" s="30">
        <f t="shared" si="6"/>
        <v>0</v>
      </c>
    </row>
    <row r="143" spans="5:12" ht="15" customHeight="1" x14ac:dyDescent="0.25">
      <c r="E143" s="28" t="s">
        <v>694</v>
      </c>
      <c r="F143" s="28" t="s">
        <v>646</v>
      </c>
      <c r="G143" s="28" t="s">
        <v>368</v>
      </c>
      <c r="H143" s="31">
        <v>42081</v>
      </c>
      <c r="I143" s="28" t="s">
        <v>1335</v>
      </c>
      <c r="J143" s="28">
        <v>0.45</v>
      </c>
      <c r="K143" s="30">
        <f t="shared" si="5"/>
        <v>1</v>
      </c>
      <c r="L143" s="30">
        <f t="shared" si="6"/>
        <v>0</v>
      </c>
    </row>
    <row r="144" spans="5:12" ht="15" customHeight="1" x14ac:dyDescent="0.25">
      <c r="E144" s="28" t="s">
        <v>696</v>
      </c>
      <c r="F144" s="28" t="s">
        <v>697</v>
      </c>
      <c r="G144" s="28" t="s">
        <v>368</v>
      </c>
      <c r="H144" s="31">
        <v>42223</v>
      </c>
      <c r="I144" s="28" t="s">
        <v>1336</v>
      </c>
      <c r="J144" s="28">
        <v>0.65</v>
      </c>
      <c r="K144" s="30">
        <f t="shared" si="5"/>
        <v>1</v>
      </c>
      <c r="L144" s="30">
        <f t="shared" si="6"/>
        <v>0</v>
      </c>
    </row>
    <row r="145" spans="5:12" ht="15" customHeight="1" x14ac:dyDescent="0.25">
      <c r="E145" s="28" t="s">
        <v>700</v>
      </c>
      <c r="F145" s="28" t="s">
        <v>382</v>
      </c>
      <c r="G145" s="28" t="s">
        <v>410</v>
      </c>
      <c r="H145" s="31" t="s">
        <v>701</v>
      </c>
      <c r="I145" s="28" t="s">
        <v>1337</v>
      </c>
      <c r="J145" s="28">
        <v>1.25</v>
      </c>
      <c r="K145" s="30">
        <f t="shared" si="5"/>
        <v>1</v>
      </c>
      <c r="L145" s="30">
        <f t="shared" si="6"/>
        <v>0</v>
      </c>
    </row>
    <row r="146" spans="5:12" ht="15" customHeight="1" x14ac:dyDescent="0.25">
      <c r="E146" s="28" t="s">
        <v>703</v>
      </c>
      <c r="F146" s="28" t="s">
        <v>382</v>
      </c>
      <c r="G146" s="28" t="s">
        <v>368</v>
      </c>
      <c r="H146" s="31">
        <v>42291</v>
      </c>
      <c r="I146" s="28" t="s">
        <v>1338</v>
      </c>
      <c r="J146" s="28">
        <v>1.01</v>
      </c>
      <c r="K146" s="30">
        <f t="shared" si="5"/>
        <v>1</v>
      </c>
      <c r="L146" s="30">
        <f t="shared" si="6"/>
        <v>0</v>
      </c>
    </row>
    <row r="147" spans="5:12" ht="15" customHeight="1" x14ac:dyDescent="0.25">
      <c r="E147" s="28" t="s">
        <v>705</v>
      </c>
      <c r="F147" s="28" t="s">
        <v>706</v>
      </c>
      <c r="G147" s="28" t="s">
        <v>368</v>
      </c>
      <c r="H147" s="31">
        <v>42123</v>
      </c>
      <c r="I147" s="28" t="s">
        <v>1339</v>
      </c>
      <c r="J147" s="28">
        <v>0.34</v>
      </c>
      <c r="K147" s="30">
        <f t="shared" si="5"/>
        <v>1</v>
      </c>
      <c r="L147" s="30">
        <f t="shared" si="6"/>
        <v>0</v>
      </c>
    </row>
    <row r="148" spans="5:12" ht="15" customHeight="1" x14ac:dyDescent="0.25">
      <c r="E148" s="28" t="s">
        <v>708</v>
      </c>
      <c r="F148" s="28" t="s">
        <v>382</v>
      </c>
      <c r="G148" s="28" t="s">
        <v>368</v>
      </c>
      <c r="H148" s="31">
        <v>42116</v>
      </c>
      <c r="I148" s="28" t="s">
        <v>1340</v>
      </c>
      <c r="J148" s="28">
        <v>0.81</v>
      </c>
      <c r="K148" s="30">
        <f t="shared" si="5"/>
        <v>1</v>
      </c>
      <c r="L148" s="30">
        <f t="shared" si="6"/>
        <v>0</v>
      </c>
    </row>
    <row r="149" spans="5:12" ht="15" customHeight="1" x14ac:dyDescent="0.25">
      <c r="E149" s="28" t="s">
        <v>710</v>
      </c>
      <c r="F149" s="28" t="s">
        <v>382</v>
      </c>
      <c r="G149" s="28" t="s">
        <v>410</v>
      </c>
      <c r="H149" s="31" t="s">
        <v>711</v>
      </c>
      <c r="I149" s="28" t="s">
        <v>1337</v>
      </c>
      <c r="J149" s="28">
        <v>0.62</v>
      </c>
      <c r="K149" s="30">
        <f t="shared" si="5"/>
        <v>1</v>
      </c>
      <c r="L149" s="30">
        <f t="shared" si="6"/>
        <v>0</v>
      </c>
    </row>
    <row r="150" spans="5:12" ht="15" customHeight="1" x14ac:dyDescent="0.25">
      <c r="E150" s="28" t="s">
        <v>712</v>
      </c>
      <c r="F150" s="28" t="s">
        <v>713</v>
      </c>
      <c r="G150" s="28" t="s">
        <v>368</v>
      </c>
      <c r="H150" s="31">
        <v>42135</v>
      </c>
      <c r="I150" s="28" t="s">
        <v>1341</v>
      </c>
      <c r="J150" s="28">
        <v>0.77</v>
      </c>
      <c r="K150" s="30">
        <f t="shared" si="5"/>
        <v>1</v>
      </c>
      <c r="L150" s="30">
        <f t="shared" si="6"/>
        <v>0</v>
      </c>
    </row>
    <row r="151" spans="5:12" ht="15" customHeight="1" x14ac:dyDescent="0.25">
      <c r="E151" s="28" t="s">
        <v>716</v>
      </c>
      <c r="F151" s="28" t="s">
        <v>646</v>
      </c>
      <c r="G151" s="28" t="s">
        <v>334</v>
      </c>
      <c r="H151" s="31">
        <v>41562</v>
      </c>
      <c r="I151" s="28" t="s">
        <v>1342</v>
      </c>
      <c r="J151" s="28">
        <v>0.41</v>
      </c>
      <c r="K151" s="30">
        <f t="shared" si="5"/>
        <v>1</v>
      </c>
      <c r="L151" s="30">
        <f t="shared" si="6"/>
        <v>0</v>
      </c>
    </row>
    <row r="152" spans="5:12" ht="15" customHeight="1" x14ac:dyDescent="0.25">
      <c r="E152" s="28" t="s">
        <v>719</v>
      </c>
      <c r="F152" s="28" t="s">
        <v>359</v>
      </c>
      <c r="G152" s="28" t="s">
        <v>368</v>
      </c>
      <c r="H152" s="31">
        <v>42291</v>
      </c>
      <c r="I152" s="28" t="s">
        <v>1343</v>
      </c>
      <c r="J152" s="28">
        <v>0.43</v>
      </c>
      <c r="K152" s="30">
        <f t="shared" si="5"/>
        <v>1</v>
      </c>
      <c r="L152" s="30">
        <f t="shared" si="6"/>
        <v>0</v>
      </c>
    </row>
    <row r="153" spans="5:12" ht="15" customHeight="1" x14ac:dyDescent="0.25">
      <c r="E153" s="28" t="s">
        <v>723</v>
      </c>
      <c r="F153" s="28" t="s">
        <v>359</v>
      </c>
      <c r="G153" s="28" t="s">
        <v>410</v>
      </c>
      <c r="H153" s="31">
        <v>42291</v>
      </c>
      <c r="I153" s="28" t="s">
        <v>1344</v>
      </c>
      <c r="J153" s="28">
        <v>0.6</v>
      </c>
      <c r="K153" s="30">
        <f t="shared" si="5"/>
        <v>1</v>
      </c>
      <c r="L153" s="30">
        <f t="shared" si="6"/>
        <v>0</v>
      </c>
    </row>
    <row r="154" spans="5:12" ht="15" customHeight="1" x14ac:dyDescent="0.25">
      <c r="E154" s="28" t="s">
        <v>727</v>
      </c>
      <c r="F154" s="28" t="s">
        <v>359</v>
      </c>
      <c r="G154" s="28" t="s">
        <v>334</v>
      </c>
      <c r="H154" s="31">
        <v>41310</v>
      </c>
      <c r="I154" s="28" t="s">
        <v>1345</v>
      </c>
      <c r="J154" s="28">
        <v>0.54</v>
      </c>
      <c r="K154" s="30">
        <f t="shared" si="5"/>
        <v>1</v>
      </c>
      <c r="L154" s="30">
        <f t="shared" si="6"/>
        <v>0</v>
      </c>
    </row>
    <row r="155" spans="5:12" ht="15" customHeight="1" x14ac:dyDescent="0.25">
      <c r="E155" s="28" t="s">
        <v>730</v>
      </c>
      <c r="F155" s="28" t="s">
        <v>359</v>
      </c>
      <c r="G155" s="28" t="s">
        <v>410</v>
      </c>
      <c r="H155" s="31">
        <v>42326</v>
      </c>
      <c r="I155" s="28" t="s">
        <v>1346</v>
      </c>
      <c r="J155" s="28">
        <v>0.24</v>
      </c>
      <c r="K155" s="30">
        <f t="shared" si="5"/>
        <v>1</v>
      </c>
      <c r="L155" s="30">
        <f t="shared" si="6"/>
        <v>0</v>
      </c>
    </row>
    <row r="156" spans="5:12" ht="15" customHeight="1" x14ac:dyDescent="0.25">
      <c r="E156" s="28" t="s">
        <v>733</v>
      </c>
      <c r="F156" s="28" t="s">
        <v>734</v>
      </c>
      <c r="G156" s="28" t="s">
        <v>334</v>
      </c>
      <c r="H156" s="31">
        <v>41464</v>
      </c>
      <c r="I156" s="28" t="s">
        <v>1347</v>
      </c>
      <c r="J156" s="28">
        <v>0.44</v>
      </c>
      <c r="K156" s="30">
        <f t="shared" si="5"/>
        <v>1</v>
      </c>
      <c r="L156" s="30">
        <f t="shared" si="6"/>
        <v>0</v>
      </c>
    </row>
    <row r="157" spans="5:12" ht="15" customHeight="1" x14ac:dyDescent="0.25">
      <c r="E157" s="28" t="s">
        <v>736</v>
      </c>
      <c r="F157" s="28" t="s">
        <v>359</v>
      </c>
      <c r="G157" s="28" t="s">
        <v>410</v>
      </c>
      <c r="H157" s="31">
        <v>42291</v>
      </c>
      <c r="I157" s="28" t="s">
        <v>1348</v>
      </c>
      <c r="J157" s="28">
        <v>0.17</v>
      </c>
      <c r="K157" s="30">
        <f t="shared" si="5"/>
        <v>1</v>
      </c>
      <c r="L157" s="30">
        <f t="shared" si="6"/>
        <v>0</v>
      </c>
    </row>
    <row r="158" spans="5:12" ht="15" customHeight="1" x14ac:dyDescent="0.25">
      <c r="E158" s="28" t="s">
        <v>739</v>
      </c>
      <c r="F158" s="28" t="s">
        <v>740</v>
      </c>
      <c r="G158" s="28" t="s">
        <v>334</v>
      </c>
      <c r="H158" s="31">
        <v>42430</v>
      </c>
      <c r="I158" s="28" t="s">
        <v>1349</v>
      </c>
      <c r="J158" s="28">
        <v>0.83</v>
      </c>
      <c r="K158" s="30">
        <f t="shared" si="5"/>
        <v>1</v>
      </c>
      <c r="L158" s="30">
        <f t="shared" si="6"/>
        <v>0</v>
      </c>
    </row>
    <row r="159" spans="5:12" ht="15" customHeight="1" x14ac:dyDescent="0.25">
      <c r="E159" s="28" t="s">
        <v>742</v>
      </c>
      <c r="F159" s="28" t="s">
        <v>743</v>
      </c>
      <c r="G159" s="28" t="s">
        <v>334</v>
      </c>
      <c r="H159" s="31">
        <v>42430</v>
      </c>
      <c r="I159" s="28" t="s">
        <v>1349</v>
      </c>
      <c r="J159" s="28">
        <v>0.84</v>
      </c>
      <c r="K159" s="30">
        <f t="shared" si="5"/>
        <v>1</v>
      </c>
      <c r="L159" s="30">
        <f t="shared" si="6"/>
        <v>0</v>
      </c>
    </row>
    <row r="160" spans="5:12" ht="15" customHeight="1" x14ac:dyDescent="0.25">
      <c r="E160" s="28" t="s">
        <v>744</v>
      </c>
      <c r="F160" s="28" t="s">
        <v>359</v>
      </c>
      <c r="G160" s="28" t="s">
        <v>368</v>
      </c>
      <c r="H160" s="31">
        <v>43942</v>
      </c>
      <c r="I160" s="28" t="s">
        <v>1350</v>
      </c>
      <c r="J160" s="28">
        <v>0.2</v>
      </c>
      <c r="K160" s="30">
        <f t="shared" si="5"/>
        <v>1</v>
      </c>
      <c r="L160" s="30">
        <f t="shared" si="6"/>
        <v>0</v>
      </c>
    </row>
    <row r="161" spans="5:12" ht="15" customHeight="1" x14ac:dyDescent="0.25">
      <c r="E161" s="28" t="s">
        <v>746</v>
      </c>
      <c r="F161" s="28" t="s">
        <v>359</v>
      </c>
      <c r="G161" s="28" t="s">
        <v>410</v>
      </c>
      <c r="H161" s="31">
        <v>42291</v>
      </c>
      <c r="I161" s="28" t="s">
        <v>1351</v>
      </c>
      <c r="J161" s="28">
        <v>0.5</v>
      </c>
      <c r="K161" s="30">
        <f t="shared" si="5"/>
        <v>1</v>
      </c>
      <c r="L161" s="30">
        <f t="shared" si="6"/>
        <v>0</v>
      </c>
    </row>
    <row r="162" spans="5:12" ht="15" customHeight="1" x14ac:dyDescent="0.25">
      <c r="E162" s="28" t="s">
        <v>748</v>
      </c>
      <c r="F162" s="28" t="s">
        <v>359</v>
      </c>
      <c r="G162" s="28" t="s">
        <v>368</v>
      </c>
      <c r="H162" s="31">
        <v>42291</v>
      </c>
      <c r="I162" s="28" t="s">
        <v>1352</v>
      </c>
      <c r="J162" s="28">
        <v>0</v>
      </c>
      <c r="K162" s="30">
        <f t="shared" si="5"/>
        <v>1</v>
      </c>
      <c r="L162" s="30">
        <f t="shared" si="6"/>
        <v>0</v>
      </c>
    </row>
    <row r="163" spans="5:12" ht="15" customHeight="1" x14ac:dyDescent="0.25">
      <c r="E163" s="28" t="s">
        <v>750</v>
      </c>
      <c r="F163" s="28" t="s">
        <v>646</v>
      </c>
      <c r="G163" s="28" t="s">
        <v>410</v>
      </c>
      <c r="H163" s="31">
        <v>44756</v>
      </c>
      <c r="I163" s="28" t="s">
        <v>1353</v>
      </c>
      <c r="J163" s="28">
        <v>0.49</v>
      </c>
      <c r="K163" s="30">
        <f t="shared" si="5"/>
        <v>1</v>
      </c>
      <c r="L163" s="30">
        <f t="shared" si="6"/>
        <v>0</v>
      </c>
    </row>
    <row r="164" spans="5:12" ht="15" customHeight="1" x14ac:dyDescent="0.25">
      <c r="E164" s="28" t="s">
        <v>753</v>
      </c>
      <c r="F164" s="28" t="s">
        <v>359</v>
      </c>
      <c r="G164" s="28" t="s">
        <v>368</v>
      </c>
      <c r="H164" s="31">
        <v>42291</v>
      </c>
      <c r="I164" s="28" t="s">
        <v>1354</v>
      </c>
      <c r="J164" s="28">
        <v>0.56999999999999995</v>
      </c>
      <c r="K164" s="30">
        <f t="shared" si="5"/>
        <v>1</v>
      </c>
      <c r="L164" s="30">
        <f t="shared" si="6"/>
        <v>0</v>
      </c>
    </row>
    <row r="165" spans="5:12" ht="15" customHeight="1" x14ac:dyDescent="0.25">
      <c r="E165" s="28" t="s">
        <v>756</v>
      </c>
      <c r="F165" s="28" t="s">
        <v>757</v>
      </c>
      <c r="G165" s="28" t="s">
        <v>334</v>
      </c>
      <c r="H165" s="31">
        <v>41464</v>
      </c>
      <c r="I165" s="28" t="s">
        <v>1355</v>
      </c>
      <c r="J165" s="28">
        <v>0.56000000000000005</v>
      </c>
      <c r="K165" s="30">
        <f t="shared" si="5"/>
        <v>1</v>
      </c>
      <c r="L165" s="30">
        <f t="shared" si="6"/>
        <v>0</v>
      </c>
    </row>
    <row r="166" spans="5:12" ht="15" customHeight="1" x14ac:dyDescent="0.25">
      <c r="E166" s="28" t="s">
        <v>759</v>
      </c>
      <c r="F166" s="28" t="s">
        <v>359</v>
      </c>
      <c r="G166" s="28" t="s">
        <v>368</v>
      </c>
      <c r="H166" s="31">
        <v>44637</v>
      </c>
      <c r="I166" s="28" t="s">
        <v>1356</v>
      </c>
      <c r="J166" s="28">
        <v>0.11</v>
      </c>
      <c r="K166" s="30">
        <f t="shared" si="5"/>
        <v>1</v>
      </c>
      <c r="L166" s="30">
        <f t="shared" si="6"/>
        <v>0</v>
      </c>
    </row>
    <row r="167" spans="5:12" ht="15" customHeight="1" x14ac:dyDescent="0.25">
      <c r="E167" s="28" t="s">
        <v>761</v>
      </c>
      <c r="F167" s="28" t="s">
        <v>359</v>
      </c>
      <c r="G167" s="28" t="s">
        <v>368</v>
      </c>
      <c r="H167" s="31">
        <v>43860</v>
      </c>
      <c r="I167" s="28" t="s">
        <v>1357</v>
      </c>
      <c r="J167" s="28">
        <v>0.46</v>
      </c>
      <c r="K167" s="30">
        <f t="shared" si="5"/>
        <v>1</v>
      </c>
      <c r="L167" s="30">
        <f t="shared" si="6"/>
        <v>0</v>
      </c>
    </row>
    <row r="168" spans="5:12" ht="15" customHeight="1" x14ac:dyDescent="0.25">
      <c r="E168" s="28" t="s">
        <v>764</v>
      </c>
      <c r="F168" s="28" t="s">
        <v>600</v>
      </c>
      <c r="G168" s="28" t="s">
        <v>410</v>
      </c>
      <c r="H168" s="31">
        <v>43657</v>
      </c>
      <c r="I168" s="28" t="s">
        <v>1349</v>
      </c>
      <c r="J168" s="28">
        <v>0.89</v>
      </c>
      <c r="K168" s="30">
        <f t="shared" si="5"/>
        <v>1</v>
      </c>
      <c r="L168" s="30">
        <f t="shared" si="6"/>
        <v>0</v>
      </c>
    </row>
    <row r="169" spans="5:12" ht="15" customHeight="1" x14ac:dyDescent="0.25">
      <c r="E169" s="28" t="s">
        <v>765</v>
      </c>
      <c r="F169" s="28" t="s">
        <v>766</v>
      </c>
      <c r="G169" s="28" t="s">
        <v>410</v>
      </c>
      <c r="H169" s="31">
        <v>43027</v>
      </c>
      <c r="I169" s="28" t="s">
        <v>1349</v>
      </c>
      <c r="J169" s="28">
        <v>0.87</v>
      </c>
      <c r="K169" s="30">
        <f t="shared" si="5"/>
        <v>1</v>
      </c>
      <c r="L169" s="30">
        <f t="shared" si="6"/>
        <v>0</v>
      </c>
    </row>
    <row r="170" spans="5:12" ht="15" customHeight="1" x14ac:dyDescent="0.25">
      <c r="E170" s="28" t="s">
        <v>750</v>
      </c>
      <c r="F170" s="28" t="s">
        <v>646</v>
      </c>
      <c r="G170" s="28" t="s">
        <v>410</v>
      </c>
      <c r="H170" s="31">
        <v>44756</v>
      </c>
      <c r="I170" s="28" t="s">
        <v>1353</v>
      </c>
      <c r="J170" s="28">
        <v>0.59</v>
      </c>
      <c r="K170" s="30">
        <f t="shared" si="5"/>
        <v>1</v>
      </c>
      <c r="L170" s="30">
        <f t="shared" si="6"/>
        <v>0</v>
      </c>
    </row>
    <row r="171" spans="5:12" ht="15" customHeight="1" x14ac:dyDescent="0.25">
      <c r="E171" s="28" t="s">
        <v>767</v>
      </c>
      <c r="F171" s="28" t="s">
        <v>541</v>
      </c>
      <c r="G171" s="28" t="s">
        <v>368</v>
      </c>
      <c r="H171" s="31">
        <v>43747</v>
      </c>
      <c r="I171" s="28" t="s">
        <v>1358</v>
      </c>
      <c r="J171" s="28">
        <v>0.83</v>
      </c>
      <c r="K171" s="30">
        <f t="shared" si="5"/>
        <v>1</v>
      </c>
      <c r="L171" s="30">
        <f t="shared" si="6"/>
        <v>0</v>
      </c>
    </row>
    <row r="172" spans="5:12" ht="15" customHeight="1" x14ac:dyDescent="0.25">
      <c r="E172" s="28" t="s">
        <v>770</v>
      </c>
      <c r="F172" s="28" t="s">
        <v>382</v>
      </c>
      <c r="G172" s="28" t="s">
        <v>444</v>
      </c>
      <c r="H172" s="31" t="s">
        <v>771</v>
      </c>
      <c r="I172" s="28" t="s">
        <v>1359</v>
      </c>
      <c r="J172" s="28">
        <v>0.49</v>
      </c>
      <c r="K172" s="30">
        <f t="shared" si="5"/>
        <v>1</v>
      </c>
      <c r="L172" s="30">
        <f t="shared" si="6"/>
        <v>0</v>
      </c>
    </row>
    <row r="173" spans="5:12" ht="15" customHeight="1" x14ac:dyDescent="0.25">
      <c r="E173" s="28" t="s">
        <v>774</v>
      </c>
      <c r="F173" s="28" t="s">
        <v>646</v>
      </c>
      <c r="G173" s="28" t="s">
        <v>334</v>
      </c>
      <c r="H173" s="31">
        <v>41535</v>
      </c>
      <c r="I173" s="28" t="s">
        <v>1360</v>
      </c>
      <c r="J173" s="28">
        <v>0.89</v>
      </c>
      <c r="K173" s="30">
        <f t="shared" si="5"/>
        <v>1</v>
      </c>
      <c r="L173" s="30">
        <f t="shared" si="6"/>
        <v>0</v>
      </c>
    </row>
    <row r="174" spans="5:12" ht="15" customHeight="1" x14ac:dyDescent="0.25">
      <c r="E174" s="28" t="s">
        <v>776</v>
      </c>
      <c r="F174" s="28" t="s">
        <v>359</v>
      </c>
      <c r="G174" s="28" t="s">
        <v>410</v>
      </c>
      <c r="H174" s="31">
        <v>44642</v>
      </c>
      <c r="I174" s="28" t="s">
        <v>1361</v>
      </c>
      <c r="J174" s="28">
        <v>0</v>
      </c>
      <c r="K174" s="30">
        <f t="shared" si="5"/>
        <v>1</v>
      </c>
      <c r="L174" s="30">
        <f t="shared" si="6"/>
        <v>0</v>
      </c>
    </row>
    <row r="175" spans="5:12" ht="15" customHeight="1" x14ac:dyDescent="0.25">
      <c r="E175" s="28" t="s">
        <v>780</v>
      </c>
      <c r="F175" s="28" t="s">
        <v>781</v>
      </c>
      <c r="G175" s="28" t="s">
        <v>368</v>
      </c>
      <c r="H175" s="31">
        <v>43368</v>
      </c>
      <c r="I175" s="28" t="s">
        <v>1362</v>
      </c>
      <c r="J175" s="28">
        <v>0</v>
      </c>
      <c r="K175" s="30">
        <f t="shared" si="5"/>
        <v>1</v>
      </c>
      <c r="L175" s="30">
        <f t="shared" si="6"/>
        <v>0</v>
      </c>
    </row>
    <row r="176" spans="5:12" ht="15" customHeight="1" x14ac:dyDescent="0.25">
      <c r="E176" s="28" t="s">
        <v>784</v>
      </c>
      <c r="F176" s="28" t="s">
        <v>541</v>
      </c>
      <c r="G176" s="28" t="s">
        <v>368</v>
      </c>
      <c r="H176" s="31">
        <v>43853</v>
      </c>
      <c r="I176" s="28" t="s">
        <v>1363</v>
      </c>
      <c r="J176" s="28">
        <v>0.68</v>
      </c>
      <c r="K176" s="30">
        <f t="shared" si="5"/>
        <v>1</v>
      </c>
      <c r="L176" s="30">
        <f t="shared" si="6"/>
        <v>0</v>
      </c>
    </row>
    <row r="177" spans="5:12" ht="15" customHeight="1" x14ac:dyDescent="0.25">
      <c r="E177" s="28" t="s">
        <v>787</v>
      </c>
      <c r="F177" s="28" t="s">
        <v>646</v>
      </c>
      <c r="G177" s="28" t="s">
        <v>334</v>
      </c>
      <c r="H177" s="31">
        <v>41535</v>
      </c>
      <c r="I177" s="28" t="s">
        <v>1364</v>
      </c>
      <c r="J177" s="28">
        <v>0.46</v>
      </c>
      <c r="K177" s="30">
        <f t="shared" si="5"/>
        <v>1</v>
      </c>
      <c r="L177" s="30">
        <f t="shared" si="6"/>
        <v>0</v>
      </c>
    </row>
    <row r="178" spans="5:12" ht="15" customHeight="1" x14ac:dyDescent="0.25">
      <c r="E178" s="28" t="s">
        <v>789</v>
      </c>
      <c r="F178" s="28" t="s">
        <v>359</v>
      </c>
      <c r="G178" s="28" t="s">
        <v>410</v>
      </c>
      <c r="H178" s="31">
        <v>41528</v>
      </c>
      <c r="I178" s="28" t="s">
        <v>1365</v>
      </c>
      <c r="J178" s="28">
        <v>0.54</v>
      </c>
      <c r="K178" s="30">
        <f t="shared" si="5"/>
        <v>1</v>
      </c>
      <c r="L178" s="30">
        <f t="shared" si="6"/>
        <v>0</v>
      </c>
    </row>
    <row r="179" spans="5:12" ht="15" customHeight="1" x14ac:dyDescent="0.25">
      <c r="E179" s="28" t="s">
        <v>792</v>
      </c>
      <c r="F179" s="28" t="s">
        <v>333</v>
      </c>
      <c r="G179" s="28" t="s">
        <v>334</v>
      </c>
      <c r="H179" s="31">
        <v>43444</v>
      </c>
      <c r="I179" s="28" t="s">
        <v>1366</v>
      </c>
      <c r="J179" s="28">
        <v>0.53</v>
      </c>
      <c r="K179" s="30">
        <f t="shared" si="5"/>
        <v>1</v>
      </c>
      <c r="L179" s="30">
        <f t="shared" si="6"/>
        <v>0</v>
      </c>
    </row>
    <row r="180" spans="5:12" ht="15" customHeight="1" x14ac:dyDescent="0.25">
      <c r="E180" s="28" t="s">
        <v>794</v>
      </c>
      <c r="F180" s="28" t="s">
        <v>354</v>
      </c>
      <c r="G180" s="28" t="s">
        <v>334</v>
      </c>
      <c r="H180" s="31">
        <v>42410</v>
      </c>
      <c r="I180" s="28" t="s">
        <v>1366</v>
      </c>
      <c r="J180" s="28">
        <v>0.9</v>
      </c>
      <c r="K180" s="30">
        <f t="shared" si="5"/>
        <v>1</v>
      </c>
      <c r="L180" s="30">
        <f t="shared" si="6"/>
        <v>0</v>
      </c>
    </row>
    <row r="181" spans="5:12" ht="15" customHeight="1" x14ac:dyDescent="0.25">
      <c r="E181" s="28" t="s">
        <v>795</v>
      </c>
      <c r="F181" s="28" t="s">
        <v>796</v>
      </c>
      <c r="G181" s="28" t="s">
        <v>334</v>
      </c>
      <c r="H181" s="31">
        <v>42324</v>
      </c>
      <c r="I181" s="28" t="s">
        <v>1366</v>
      </c>
      <c r="J181" s="28">
        <v>0.08</v>
      </c>
      <c r="K181" s="30">
        <f t="shared" si="5"/>
        <v>1</v>
      </c>
      <c r="L181" s="30">
        <f t="shared" si="6"/>
        <v>0</v>
      </c>
    </row>
    <row r="182" spans="5:12" ht="15" customHeight="1" x14ac:dyDescent="0.25">
      <c r="E182" s="28" t="s">
        <v>797</v>
      </c>
      <c r="F182" s="28" t="s">
        <v>798</v>
      </c>
      <c r="G182" s="28" t="s">
        <v>334</v>
      </c>
      <c r="H182" s="31">
        <v>42520</v>
      </c>
      <c r="I182" s="28" t="s">
        <v>1367</v>
      </c>
      <c r="J182" s="28">
        <v>0.87</v>
      </c>
      <c r="K182" s="30">
        <f t="shared" si="5"/>
        <v>1</v>
      </c>
      <c r="L182" s="30">
        <f t="shared" si="6"/>
        <v>0</v>
      </c>
    </row>
    <row r="183" spans="5:12" ht="15" customHeight="1" x14ac:dyDescent="0.25">
      <c r="E183" s="28" t="s">
        <v>801</v>
      </c>
      <c r="F183" s="28" t="s">
        <v>802</v>
      </c>
      <c r="G183" s="28" t="s">
        <v>334</v>
      </c>
      <c r="H183" s="31">
        <v>41562</v>
      </c>
      <c r="I183" s="28" t="s">
        <v>1367</v>
      </c>
      <c r="J183" s="28">
        <v>0.47</v>
      </c>
      <c r="K183" s="30">
        <f t="shared" si="5"/>
        <v>1</v>
      </c>
      <c r="L183" s="30">
        <f t="shared" si="6"/>
        <v>0</v>
      </c>
    </row>
    <row r="184" spans="5:12" ht="15" customHeight="1" x14ac:dyDescent="0.25">
      <c r="E184" s="28" t="s">
        <v>803</v>
      </c>
      <c r="F184" s="28" t="s">
        <v>798</v>
      </c>
      <c r="G184" s="28" t="s">
        <v>334</v>
      </c>
      <c r="H184" s="31">
        <v>41562</v>
      </c>
      <c r="I184" s="28" t="s">
        <v>1367</v>
      </c>
      <c r="J184" s="28">
        <v>0.68</v>
      </c>
      <c r="K184" s="30">
        <f t="shared" si="5"/>
        <v>1</v>
      </c>
      <c r="L184" s="30">
        <f t="shared" si="6"/>
        <v>0</v>
      </c>
    </row>
    <row r="185" spans="5:12" ht="15" customHeight="1" x14ac:dyDescent="0.25">
      <c r="E185" s="28" t="s">
        <v>804</v>
      </c>
      <c r="F185" s="28" t="s">
        <v>351</v>
      </c>
      <c r="G185" s="28" t="s">
        <v>805</v>
      </c>
      <c r="H185" s="31" t="s">
        <v>806</v>
      </c>
      <c r="I185" s="28" t="s">
        <v>1367</v>
      </c>
      <c r="J185" s="28">
        <v>0.35</v>
      </c>
      <c r="K185" s="30">
        <f t="shared" si="5"/>
        <v>1</v>
      </c>
      <c r="L185" s="30">
        <f t="shared" si="6"/>
        <v>0</v>
      </c>
    </row>
    <row r="186" spans="5:12" ht="15" customHeight="1" x14ac:dyDescent="0.25">
      <c r="E186" s="28" t="s">
        <v>807</v>
      </c>
      <c r="F186" s="28" t="s">
        <v>808</v>
      </c>
      <c r="G186" s="28" t="s">
        <v>410</v>
      </c>
      <c r="H186" s="31">
        <v>41380</v>
      </c>
      <c r="I186" s="28" t="s">
        <v>1368</v>
      </c>
      <c r="J186" s="28">
        <v>0.53</v>
      </c>
      <c r="K186" s="30">
        <f t="shared" si="5"/>
        <v>1</v>
      </c>
      <c r="L186" s="30">
        <f t="shared" si="6"/>
        <v>0</v>
      </c>
    </row>
    <row r="187" spans="5:12" ht="15" customHeight="1" x14ac:dyDescent="0.25">
      <c r="E187" s="28" t="s">
        <v>811</v>
      </c>
      <c r="F187" s="28" t="s">
        <v>359</v>
      </c>
      <c r="G187" s="28" t="s">
        <v>334</v>
      </c>
      <c r="H187" s="31">
        <v>43497</v>
      </c>
      <c r="I187" s="28" t="s">
        <v>1369</v>
      </c>
      <c r="J187" s="28">
        <v>0.38</v>
      </c>
      <c r="K187" s="30">
        <f t="shared" si="5"/>
        <v>1</v>
      </c>
      <c r="L187" s="30">
        <f t="shared" si="6"/>
        <v>0</v>
      </c>
    </row>
    <row r="188" spans="5:12" ht="15" customHeight="1" x14ac:dyDescent="0.25">
      <c r="E188" s="28" t="s">
        <v>814</v>
      </c>
      <c r="F188" s="28" t="s">
        <v>815</v>
      </c>
      <c r="G188" s="28" t="s">
        <v>410</v>
      </c>
      <c r="H188" s="31">
        <v>44735</v>
      </c>
      <c r="I188" s="28" t="s">
        <v>1370</v>
      </c>
      <c r="J188" s="28">
        <v>0.12</v>
      </c>
      <c r="K188" s="30">
        <f t="shared" si="5"/>
        <v>1</v>
      </c>
      <c r="L188" s="30">
        <f t="shared" si="6"/>
        <v>0</v>
      </c>
    </row>
    <row r="189" spans="5:12" ht="15" customHeight="1" x14ac:dyDescent="0.25">
      <c r="E189" s="28" t="s">
        <v>819</v>
      </c>
      <c r="F189" s="28" t="s">
        <v>820</v>
      </c>
      <c r="G189" s="28" t="s">
        <v>410</v>
      </c>
      <c r="H189" s="31">
        <v>41499</v>
      </c>
      <c r="I189" s="28" t="s">
        <v>1371</v>
      </c>
      <c r="J189" s="28">
        <v>0.85</v>
      </c>
      <c r="K189" s="30">
        <f t="shared" si="5"/>
        <v>1</v>
      </c>
      <c r="L189" s="30">
        <f t="shared" si="6"/>
        <v>0</v>
      </c>
    </row>
    <row r="190" spans="5:12" ht="15" customHeight="1" x14ac:dyDescent="0.25">
      <c r="E190" s="28" t="s">
        <v>822</v>
      </c>
      <c r="F190" s="28" t="s">
        <v>359</v>
      </c>
      <c r="G190" s="28" t="s">
        <v>410</v>
      </c>
      <c r="H190" s="31">
        <v>41374</v>
      </c>
      <c r="I190" s="28" t="s">
        <v>1372</v>
      </c>
      <c r="J190" s="28">
        <v>0.52</v>
      </c>
      <c r="K190" s="30">
        <f t="shared" ref="K190:K253" si="7">IF(OR(J190&lt;$B$12,J190="&lt; 0"),1,0)</f>
        <v>1</v>
      </c>
      <c r="L190" s="30">
        <f t="shared" ref="L190:L253" si="8">IF(K190=1,0,1)</f>
        <v>0</v>
      </c>
    </row>
    <row r="191" spans="5:12" ht="15" customHeight="1" x14ac:dyDescent="0.25">
      <c r="E191" s="28" t="s">
        <v>823</v>
      </c>
      <c r="F191" s="28" t="s">
        <v>333</v>
      </c>
      <c r="G191" s="28" t="s">
        <v>410</v>
      </c>
      <c r="H191" s="31">
        <v>41500</v>
      </c>
      <c r="I191" s="28" t="s">
        <v>1373</v>
      </c>
      <c r="J191" s="28">
        <v>0.75</v>
      </c>
      <c r="K191" s="30">
        <f t="shared" si="7"/>
        <v>1</v>
      </c>
      <c r="L191" s="30">
        <f t="shared" si="8"/>
        <v>0</v>
      </c>
    </row>
    <row r="192" spans="5:12" ht="15" customHeight="1" x14ac:dyDescent="0.25">
      <c r="E192" s="28" t="s">
        <v>825</v>
      </c>
      <c r="F192" s="28" t="s">
        <v>826</v>
      </c>
      <c r="G192" s="28" t="s">
        <v>410</v>
      </c>
      <c r="H192" s="31">
        <v>44735</v>
      </c>
      <c r="I192" s="28" t="s">
        <v>1374</v>
      </c>
      <c r="J192" s="28">
        <v>0.48</v>
      </c>
      <c r="K192" s="30">
        <f t="shared" si="7"/>
        <v>1</v>
      </c>
      <c r="L192" s="30">
        <f t="shared" si="8"/>
        <v>0</v>
      </c>
    </row>
    <row r="193" spans="5:12" ht="15" customHeight="1" x14ac:dyDescent="0.25">
      <c r="E193" s="28" t="s">
        <v>828</v>
      </c>
      <c r="F193" s="28" t="s">
        <v>829</v>
      </c>
      <c r="G193" s="28" t="s">
        <v>410</v>
      </c>
      <c r="H193" s="31">
        <v>41380</v>
      </c>
      <c r="I193" s="28" t="s">
        <v>1375</v>
      </c>
      <c r="J193" s="28">
        <v>0.85</v>
      </c>
      <c r="K193" s="30">
        <f t="shared" si="7"/>
        <v>1</v>
      </c>
      <c r="L193" s="30">
        <f t="shared" si="8"/>
        <v>0</v>
      </c>
    </row>
    <row r="194" spans="5:12" ht="15" customHeight="1" x14ac:dyDescent="0.25">
      <c r="E194" s="28" t="s">
        <v>832</v>
      </c>
      <c r="F194" s="28" t="s">
        <v>359</v>
      </c>
      <c r="G194" s="28" t="s">
        <v>472</v>
      </c>
      <c r="H194" s="31">
        <v>42809</v>
      </c>
      <c r="I194" s="28" t="s">
        <v>1376</v>
      </c>
      <c r="J194" s="28">
        <v>0.42</v>
      </c>
      <c r="K194" s="30">
        <f t="shared" si="7"/>
        <v>1</v>
      </c>
      <c r="L194" s="30">
        <f t="shared" si="8"/>
        <v>0</v>
      </c>
    </row>
    <row r="195" spans="5:12" ht="15" customHeight="1" x14ac:dyDescent="0.25">
      <c r="E195" s="28" t="s">
        <v>836</v>
      </c>
      <c r="F195" s="28" t="s">
        <v>333</v>
      </c>
      <c r="G195" s="28" t="s">
        <v>444</v>
      </c>
      <c r="H195" s="31" t="s">
        <v>837</v>
      </c>
      <c r="I195" s="28" t="s">
        <v>1377</v>
      </c>
      <c r="J195" s="28">
        <v>0.71</v>
      </c>
      <c r="K195" s="30">
        <f t="shared" si="7"/>
        <v>1</v>
      </c>
      <c r="L195" s="30">
        <f t="shared" si="8"/>
        <v>0</v>
      </c>
    </row>
    <row r="196" spans="5:12" ht="15" customHeight="1" x14ac:dyDescent="0.25">
      <c r="E196" s="28" t="s">
        <v>838</v>
      </c>
      <c r="F196" s="28" t="s">
        <v>359</v>
      </c>
      <c r="G196" s="28" t="s">
        <v>368</v>
      </c>
      <c r="H196" s="31">
        <v>42718</v>
      </c>
      <c r="I196" s="28" t="s">
        <v>1378</v>
      </c>
      <c r="J196" s="28">
        <v>0.76</v>
      </c>
      <c r="K196" s="30">
        <f t="shared" si="7"/>
        <v>1</v>
      </c>
      <c r="L196" s="30">
        <f t="shared" si="8"/>
        <v>0</v>
      </c>
    </row>
    <row r="197" spans="5:12" ht="15" customHeight="1" x14ac:dyDescent="0.25">
      <c r="E197" s="28" t="s">
        <v>841</v>
      </c>
      <c r="F197" s="28" t="s">
        <v>359</v>
      </c>
      <c r="G197" s="28" t="s">
        <v>842</v>
      </c>
      <c r="H197" s="31">
        <v>42732</v>
      </c>
      <c r="I197" s="28" t="s">
        <v>1379</v>
      </c>
      <c r="J197" s="28">
        <v>0.55000000000000004</v>
      </c>
      <c r="K197" s="30">
        <f t="shared" si="7"/>
        <v>1</v>
      </c>
      <c r="L197" s="30">
        <f t="shared" si="8"/>
        <v>0</v>
      </c>
    </row>
    <row r="198" spans="5:12" ht="15" customHeight="1" x14ac:dyDescent="0.25">
      <c r="E198" s="28">
        <v>181003511</v>
      </c>
      <c r="F198" s="28" t="s">
        <v>333</v>
      </c>
      <c r="G198" s="28" t="s">
        <v>334</v>
      </c>
      <c r="H198" s="31">
        <v>43173</v>
      </c>
      <c r="I198" s="28" t="s">
        <v>1380</v>
      </c>
      <c r="J198" s="28">
        <v>0.94</v>
      </c>
      <c r="K198" s="30">
        <f t="shared" si="7"/>
        <v>1</v>
      </c>
      <c r="L198" s="30">
        <f t="shared" si="8"/>
        <v>0</v>
      </c>
    </row>
    <row r="199" spans="5:12" ht="15" customHeight="1" x14ac:dyDescent="0.25">
      <c r="E199" s="28" t="s">
        <v>846</v>
      </c>
      <c r="F199" s="28" t="s">
        <v>382</v>
      </c>
      <c r="G199" s="28" t="s">
        <v>472</v>
      </c>
      <c r="H199" s="31">
        <v>42109</v>
      </c>
      <c r="I199" s="28" t="s">
        <v>1381</v>
      </c>
      <c r="J199" s="28">
        <v>0.89</v>
      </c>
      <c r="K199" s="30">
        <f t="shared" si="7"/>
        <v>1</v>
      </c>
      <c r="L199" s="30">
        <f t="shared" si="8"/>
        <v>0</v>
      </c>
    </row>
    <row r="200" spans="5:12" ht="15" customHeight="1" x14ac:dyDescent="0.25">
      <c r="E200" s="28" t="s">
        <v>850</v>
      </c>
      <c r="F200" s="28" t="s">
        <v>333</v>
      </c>
      <c r="G200" s="28" t="s">
        <v>432</v>
      </c>
      <c r="H200" s="31" t="s">
        <v>851</v>
      </c>
      <c r="I200" s="28" t="s">
        <v>1382</v>
      </c>
      <c r="J200" s="28">
        <v>0.99</v>
      </c>
      <c r="K200" s="30">
        <f t="shared" si="7"/>
        <v>1</v>
      </c>
      <c r="L200" s="30">
        <f t="shared" si="8"/>
        <v>0</v>
      </c>
    </row>
    <row r="201" spans="5:12" ht="15" customHeight="1" x14ac:dyDescent="0.25">
      <c r="E201" s="28" t="s">
        <v>853</v>
      </c>
      <c r="F201" s="28" t="s">
        <v>333</v>
      </c>
      <c r="G201" s="28" t="s">
        <v>432</v>
      </c>
      <c r="H201" s="31" t="s">
        <v>854</v>
      </c>
      <c r="I201" s="28" t="s">
        <v>1383</v>
      </c>
      <c r="J201" s="28">
        <v>1</v>
      </c>
      <c r="K201" s="30">
        <f t="shared" si="7"/>
        <v>1</v>
      </c>
      <c r="L201" s="30">
        <f t="shared" si="8"/>
        <v>0</v>
      </c>
    </row>
    <row r="202" spans="5:12" ht="15" customHeight="1" x14ac:dyDescent="0.25">
      <c r="E202" s="28" t="s">
        <v>857</v>
      </c>
      <c r="F202" s="28" t="s">
        <v>382</v>
      </c>
      <c r="G202" s="28" t="s">
        <v>858</v>
      </c>
      <c r="H202" s="31" t="s">
        <v>859</v>
      </c>
      <c r="I202" s="28" t="s">
        <v>1384</v>
      </c>
      <c r="J202" s="28">
        <v>0.76</v>
      </c>
      <c r="K202" s="30">
        <f t="shared" si="7"/>
        <v>1</v>
      </c>
      <c r="L202" s="30">
        <f t="shared" si="8"/>
        <v>0</v>
      </c>
    </row>
    <row r="203" spans="5:12" ht="15" customHeight="1" x14ac:dyDescent="0.25">
      <c r="E203" s="28" t="s">
        <v>861</v>
      </c>
      <c r="F203" s="28" t="s">
        <v>862</v>
      </c>
      <c r="G203" s="28" t="s">
        <v>410</v>
      </c>
      <c r="H203" s="31">
        <v>42661.303900462961</v>
      </c>
      <c r="I203" s="28" t="s">
        <v>1385</v>
      </c>
      <c r="J203" s="28">
        <v>0.64</v>
      </c>
      <c r="K203" s="30">
        <f t="shared" si="7"/>
        <v>1</v>
      </c>
      <c r="L203" s="30">
        <f t="shared" si="8"/>
        <v>0</v>
      </c>
    </row>
    <row r="204" spans="5:12" ht="15" customHeight="1" x14ac:dyDescent="0.25">
      <c r="E204" s="28" t="s">
        <v>866</v>
      </c>
      <c r="F204" s="28" t="s">
        <v>867</v>
      </c>
      <c r="G204" s="28" t="s">
        <v>334</v>
      </c>
      <c r="H204" s="31">
        <v>42135</v>
      </c>
      <c r="I204" s="28" t="s">
        <v>1386</v>
      </c>
      <c r="J204" s="28">
        <v>0.94</v>
      </c>
      <c r="K204" s="30">
        <f t="shared" si="7"/>
        <v>1</v>
      </c>
      <c r="L204" s="30">
        <f t="shared" si="8"/>
        <v>0</v>
      </c>
    </row>
    <row r="205" spans="5:12" ht="15" customHeight="1" x14ac:dyDescent="0.25">
      <c r="E205" s="28" t="s">
        <v>870</v>
      </c>
      <c r="F205" s="28" t="s">
        <v>333</v>
      </c>
      <c r="G205" s="28" t="s">
        <v>368</v>
      </c>
      <c r="H205" s="31">
        <v>44245</v>
      </c>
      <c r="I205" s="28" t="s">
        <v>1387</v>
      </c>
      <c r="J205" s="28">
        <v>0.42</v>
      </c>
      <c r="K205" s="30">
        <f t="shared" si="7"/>
        <v>1</v>
      </c>
      <c r="L205" s="30">
        <f t="shared" si="8"/>
        <v>0</v>
      </c>
    </row>
    <row r="206" spans="5:12" ht="15" customHeight="1" x14ac:dyDescent="0.25">
      <c r="E206" s="28" t="s">
        <v>872</v>
      </c>
      <c r="F206" s="28" t="s">
        <v>354</v>
      </c>
      <c r="G206" s="28" t="s">
        <v>873</v>
      </c>
      <c r="H206" s="31" t="s">
        <v>874</v>
      </c>
      <c r="I206" s="28" t="s">
        <v>1386</v>
      </c>
      <c r="J206" s="28">
        <v>1.43</v>
      </c>
      <c r="K206" s="30">
        <f t="shared" si="7"/>
        <v>1</v>
      </c>
      <c r="L206" s="30">
        <f t="shared" si="8"/>
        <v>0</v>
      </c>
    </row>
    <row r="207" spans="5:12" ht="15" customHeight="1" x14ac:dyDescent="0.25">
      <c r="E207" s="28" t="s">
        <v>875</v>
      </c>
      <c r="F207" s="28" t="s">
        <v>876</v>
      </c>
      <c r="G207" s="28" t="s">
        <v>334</v>
      </c>
      <c r="H207" s="31">
        <v>43049</v>
      </c>
      <c r="I207" s="28" t="s">
        <v>1388</v>
      </c>
      <c r="J207" s="28">
        <v>0.51</v>
      </c>
      <c r="K207" s="30">
        <f t="shared" si="7"/>
        <v>1</v>
      </c>
      <c r="L207" s="30">
        <f t="shared" si="8"/>
        <v>0</v>
      </c>
    </row>
    <row r="208" spans="5:12" ht="15" customHeight="1" x14ac:dyDescent="0.25">
      <c r="E208" s="28" t="s">
        <v>879</v>
      </c>
      <c r="F208" s="28" t="s">
        <v>382</v>
      </c>
      <c r="G208" s="28" t="s">
        <v>444</v>
      </c>
      <c r="H208" s="31" t="s">
        <v>880</v>
      </c>
      <c r="I208" s="28" t="s">
        <v>1389</v>
      </c>
      <c r="J208" s="28">
        <v>0.89</v>
      </c>
      <c r="K208" s="30">
        <f t="shared" si="7"/>
        <v>1</v>
      </c>
      <c r="L208" s="30">
        <f t="shared" si="8"/>
        <v>0</v>
      </c>
    </row>
    <row r="209" spans="5:12" ht="15" customHeight="1" x14ac:dyDescent="0.25">
      <c r="E209" s="28" t="s">
        <v>881</v>
      </c>
      <c r="F209" s="28" t="s">
        <v>862</v>
      </c>
      <c r="G209" s="28" t="s">
        <v>472</v>
      </c>
      <c r="H209" s="31">
        <v>42935.483807870369</v>
      </c>
      <c r="I209" s="28" t="s">
        <v>1390</v>
      </c>
      <c r="J209" s="28">
        <v>0.64</v>
      </c>
      <c r="K209" s="30">
        <f t="shared" si="7"/>
        <v>1</v>
      </c>
      <c r="L209" s="30">
        <f t="shared" si="8"/>
        <v>0</v>
      </c>
    </row>
    <row r="210" spans="5:12" ht="15" customHeight="1" x14ac:dyDescent="0.25">
      <c r="E210" s="28" t="s">
        <v>883</v>
      </c>
      <c r="F210" s="28" t="s">
        <v>884</v>
      </c>
      <c r="G210" s="28" t="s">
        <v>410</v>
      </c>
      <c r="H210" s="31">
        <v>42893</v>
      </c>
      <c r="I210" s="28" t="s">
        <v>1386</v>
      </c>
      <c r="J210" s="28">
        <v>1.08</v>
      </c>
      <c r="K210" s="30">
        <f t="shared" si="7"/>
        <v>1</v>
      </c>
      <c r="L210" s="30">
        <f t="shared" si="8"/>
        <v>0</v>
      </c>
    </row>
    <row r="211" spans="5:12" ht="15" customHeight="1" x14ac:dyDescent="0.25">
      <c r="E211" s="28" t="s">
        <v>885</v>
      </c>
      <c r="F211" s="28" t="s">
        <v>354</v>
      </c>
      <c r="G211" s="28" t="s">
        <v>334</v>
      </c>
      <c r="H211" s="31">
        <v>42655</v>
      </c>
      <c r="I211" s="28" t="s">
        <v>1388</v>
      </c>
      <c r="J211" s="28">
        <v>0.75</v>
      </c>
      <c r="K211" s="30">
        <f t="shared" si="7"/>
        <v>1</v>
      </c>
      <c r="L211" s="30">
        <f t="shared" si="8"/>
        <v>0</v>
      </c>
    </row>
    <row r="212" spans="5:12" ht="15" customHeight="1" x14ac:dyDescent="0.25">
      <c r="E212" s="28" t="s">
        <v>886</v>
      </c>
      <c r="F212" s="28" t="s">
        <v>862</v>
      </c>
      <c r="G212" s="28" t="s">
        <v>410</v>
      </c>
      <c r="H212" s="31">
        <v>42661.273229166669</v>
      </c>
      <c r="I212" s="28" t="s">
        <v>1390</v>
      </c>
      <c r="J212" s="28">
        <v>0.55000000000000004</v>
      </c>
      <c r="K212" s="30">
        <f t="shared" si="7"/>
        <v>1</v>
      </c>
      <c r="L212" s="30">
        <f t="shared" si="8"/>
        <v>0</v>
      </c>
    </row>
    <row r="213" spans="5:12" ht="15" customHeight="1" x14ac:dyDescent="0.25">
      <c r="E213" s="28" t="s">
        <v>887</v>
      </c>
      <c r="F213" s="28" t="s">
        <v>888</v>
      </c>
      <c r="G213" s="28" t="s">
        <v>334</v>
      </c>
      <c r="H213" s="31">
        <v>43061</v>
      </c>
      <c r="I213" s="28" t="s">
        <v>1386</v>
      </c>
      <c r="J213" s="28">
        <v>1.0900000000000001</v>
      </c>
      <c r="K213" s="30">
        <f t="shared" si="7"/>
        <v>1</v>
      </c>
      <c r="L213" s="30">
        <f t="shared" si="8"/>
        <v>0</v>
      </c>
    </row>
    <row r="214" spans="5:12" ht="15" customHeight="1" x14ac:dyDescent="0.25">
      <c r="E214" s="28" t="s">
        <v>889</v>
      </c>
      <c r="F214" s="28" t="s">
        <v>862</v>
      </c>
      <c r="G214" s="28" t="s">
        <v>410</v>
      </c>
      <c r="H214" s="31">
        <v>42845.287349537037</v>
      </c>
      <c r="I214" s="28" t="s">
        <v>1391</v>
      </c>
      <c r="J214" s="28">
        <v>0.7</v>
      </c>
      <c r="K214" s="30">
        <f t="shared" si="7"/>
        <v>1</v>
      </c>
      <c r="L214" s="30">
        <f t="shared" si="8"/>
        <v>0</v>
      </c>
    </row>
    <row r="215" spans="5:12" ht="15" customHeight="1" x14ac:dyDescent="0.25">
      <c r="E215" s="28" t="s">
        <v>891</v>
      </c>
      <c r="F215" s="28" t="s">
        <v>867</v>
      </c>
      <c r="G215" s="28" t="s">
        <v>334</v>
      </c>
      <c r="H215" s="31">
        <v>42135</v>
      </c>
      <c r="I215" s="28" t="s">
        <v>1386</v>
      </c>
      <c r="J215" s="28">
        <v>1</v>
      </c>
      <c r="K215" s="30">
        <f t="shared" si="7"/>
        <v>1</v>
      </c>
      <c r="L215" s="30">
        <f t="shared" si="8"/>
        <v>0</v>
      </c>
    </row>
    <row r="216" spans="5:12" ht="15" customHeight="1" x14ac:dyDescent="0.25">
      <c r="E216" s="28" t="s">
        <v>892</v>
      </c>
      <c r="F216" s="28" t="s">
        <v>862</v>
      </c>
      <c r="G216" s="28" t="s">
        <v>410</v>
      </c>
      <c r="H216" s="31">
        <v>42661.302685185183</v>
      </c>
      <c r="I216" s="28" t="s">
        <v>1392</v>
      </c>
      <c r="J216" s="28">
        <v>0.52</v>
      </c>
      <c r="K216" s="30">
        <f t="shared" si="7"/>
        <v>1</v>
      </c>
      <c r="L216" s="30">
        <f t="shared" si="8"/>
        <v>0</v>
      </c>
    </row>
    <row r="217" spans="5:12" ht="15" customHeight="1" x14ac:dyDescent="0.25">
      <c r="E217" s="28" t="s">
        <v>893</v>
      </c>
      <c r="F217" s="28" t="s">
        <v>862</v>
      </c>
      <c r="G217" s="28" t="s">
        <v>410</v>
      </c>
      <c r="H217" s="31">
        <v>42845.277372685188</v>
      </c>
      <c r="I217" s="28" t="s">
        <v>1385</v>
      </c>
      <c r="J217" s="28">
        <v>0.56000000000000005</v>
      </c>
      <c r="K217" s="30">
        <f t="shared" si="7"/>
        <v>1</v>
      </c>
      <c r="L217" s="30">
        <f t="shared" si="8"/>
        <v>0</v>
      </c>
    </row>
    <row r="218" spans="5:12" ht="15" customHeight="1" x14ac:dyDescent="0.25">
      <c r="E218" s="28" t="s">
        <v>894</v>
      </c>
      <c r="F218" s="28" t="s">
        <v>862</v>
      </c>
      <c r="G218" s="28" t="s">
        <v>410</v>
      </c>
      <c r="H218" s="31">
        <v>42845.279629629629</v>
      </c>
      <c r="I218" s="28" t="s">
        <v>1392</v>
      </c>
      <c r="J218" s="28">
        <v>0.88</v>
      </c>
      <c r="K218" s="30">
        <f t="shared" si="7"/>
        <v>1</v>
      </c>
      <c r="L218" s="30">
        <f t="shared" si="8"/>
        <v>0</v>
      </c>
    </row>
    <row r="219" spans="5:12" ht="15" customHeight="1" x14ac:dyDescent="0.25">
      <c r="E219" s="28">
        <v>181014549</v>
      </c>
      <c r="F219" s="28" t="s">
        <v>895</v>
      </c>
      <c r="G219" s="28" t="s">
        <v>334</v>
      </c>
      <c r="H219" s="31">
        <v>43382</v>
      </c>
      <c r="I219" s="28" t="s">
        <v>1388</v>
      </c>
      <c r="J219" s="28">
        <v>0.81</v>
      </c>
      <c r="K219" s="30">
        <f t="shared" si="7"/>
        <v>1</v>
      </c>
      <c r="L219" s="30">
        <f t="shared" si="8"/>
        <v>0</v>
      </c>
    </row>
    <row r="220" spans="5:12" ht="15" customHeight="1" x14ac:dyDescent="0.25">
      <c r="E220" s="28" t="s">
        <v>896</v>
      </c>
      <c r="F220" s="28" t="s">
        <v>862</v>
      </c>
      <c r="G220" s="28" t="s">
        <v>410</v>
      </c>
      <c r="H220" s="31">
        <v>42845.283553240741</v>
      </c>
      <c r="I220" s="28" t="s">
        <v>1392</v>
      </c>
      <c r="J220" s="28">
        <v>0.61</v>
      </c>
      <c r="K220" s="30">
        <f t="shared" si="7"/>
        <v>1</v>
      </c>
      <c r="L220" s="30">
        <f t="shared" si="8"/>
        <v>0</v>
      </c>
    </row>
    <row r="221" spans="5:12" ht="15" customHeight="1" x14ac:dyDescent="0.25">
      <c r="E221" s="28" t="s">
        <v>898</v>
      </c>
      <c r="F221" s="28" t="s">
        <v>899</v>
      </c>
      <c r="G221" s="28" t="s">
        <v>410</v>
      </c>
      <c r="H221" s="31">
        <v>42893</v>
      </c>
      <c r="I221" s="28" t="s">
        <v>1386</v>
      </c>
      <c r="J221" s="28">
        <v>0.96</v>
      </c>
      <c r="K221" s="30">
        <f t="shared" si="7"/>
        <v>1</v>
      </c>
      <c r="L221" s="30">
        <f t="shared" si="8"/>
        <v>0</v>
      </c>
    </row>
    <row r="222" spans="5:12" ht="15" customHeight="1" x14ac:dyDescent="0.25">
      <c r="E222" s="28" t="s">
        <v>900</v>
      </c>
      <c r="F222" s="28" t="s">
        <v>354</v>
      </c>
      <c r="G222" s="28" t="s">
        <v>334</v>
      </c>
      <c r="H222" s="31">
        <v>43854</v>
      </c>
      <c r="I222" s="28" t="s">
        <v>1386</v>
      </c>
      <c r="J222" s="28">
        <v>1.1000000000000001</v>
      </c>
      <c r="K222" s="30">
        <f t="shared" si="7"/>
        <v>1</v>
      </c>
      <c r="L222" s="30">
        <f t="shared" si="8"/>
        <v>0</v>
      </c>
    </row>
    <row r="223" spans="5:12" ht="15" customHeight="1" x14ac:dyDescent="0.25">
      <c r="E223" s="28" t="s">
        <v>901</v>
      </c>
      <c r="F223" s="28" t="s">
        <v>902</v>
      </c>
      <c r="G223" s="28" t="s">
        <v>334</v>
      </c>
      <c r="H223" s="31">
        <v>41198</v>
      </c>
      <c r="I223" s="28" t="s">
        <v>1388</v>
      </c>
      <c r="J223" s="28">
        <v>1.07</v>
      </c>
      <c r="K223" s="30">
        <f t="shared" si="7"/>
        <v>1</v>
      </c>
      <c r="L223" s="30">
        <f t="shared" si="8"/>
        <v>0</v>
      </c>
    </row>
    <row r="224" spans="5:12" ht="15" customHeight="1" x14ac:dyDescent="0.25">
      <c r="E224" s="28" t="s">
        <v>903</v>
      </c>
      <c r="F224" s="28" t="s">
        <v>333</v>
      </c>
      <c r="G224" s="28" t="s">
        <v>432</v>
      </c>
      <c r="H224" s="31" t="s">
        <v>904</v>
      </c>
      <c r="I224" s="28" t="s">
        <v>1386</v>
      </c>
      <c r="J224" s="28">
        <v>1.18</v>
      </c>
      <c r="K224" s="30">
        <f t="shared" si="7"/>
        <v>1</v>
      </c>
      <c r="L224" s="30">
        <f t="shared" si="8"/>
        <v>0</v>
      </c>
    </row>
    <row r="225" spans="5:12" ht="15" customHeight="1" x14ac:dyDescent="0.25">
      <c r="E225" s="28" t="s">
        <v>905</v>
      </c>
      <c r="F225" s="28" t="s">
        <v>888</v>
      </c>
      <c r="G225" s="28" t="s">
        <v>334</v>
      </c>
      <c r="H225" s="31">
        <v>43049</v>
      </c>
      <c r="I225" s="28" t="s">
        <v>1388</v>
      </c>
      <c r="J225" s="28">
        <v>0.59</v>
      </c>
      <c r="K225" s="30">
        <f t="shared" si="7"/>
        <v>1</v>
      </c>
      <c r="L225" s="30">
        <f t="shared" si="8"/>
        <v>0</v>
      </c>
    </row>
    <row r="226" spans="5:12" ht="15" customHeight="1" x14ac:dyDescent="0.25">
      <c r="E226" s="28" t="s">
        <v>906</v>
      </c>
      <c r="F226" s="28" t="s">
        <v>333</v>
      </c>
      <c r="G226" s="28" t="s">
        <v>432</v>
      </c>
      <c r="H226" s="31" t="s">
        <v>907</v>
      </c>
      <c r="I226" s="28" t="s">
        <v>1393</v>
      </c>
      <c r="J226" s="28">
        <v>1.38</v>
      </c>
      <c r="K226" s="30">
        <f t="shared" si="7"/>
        <v>1</v>
      </c>
      <c r="L226" s="30">
        <f t="shared" si="8"/>
        <v>0</v>
      </c>
    </row>
    <row r="227" spans="5:12" ht="15" customHeight="1" x14ac:dyDescent="0.25">
      <c r="E227" s="28">
        <v>181017494</v>
      </c>
      <c r="F227" s="28" t="s">
        <v>333</v>
      </c>
      <c r="G227" s="28" t="s">
        <v>334</v>
      </c>
      <c r="H227" s="31">
        <v>43438</v>
      </c>
      <c r="I227" s="28" t="s">
        <v>1386</v>
      </c>
      <c r="J227" s="28">
        <v>0.91</v>
      </c>
      <c r="K227" s="30">
        <f t="shared" si="7"/>
        <v>1</v>
      </c>
      <c r="L227" s="30">
        <f t="shared" si="8"/>
        <v>0</v>
      </c>
    </row>
    <row r="228" spans="5:12" ht="15" customHeight="1" x14ac:dyDescent="0.25">
      <c r="E228" s="28" t="s">
        <v>910</v>
      </c>
      <c r="F228" s="28" t="s">
        <v>867</v>
      </c>
      <c r="G228" s="28" t="s">
        <v>334</v>
      </c>
      <c r="H228" s="31">
        <v>42135</v>
      </c>
      <c r="I228" s="28" t="s">
        <v>1386</v>
      </c>
      <c r="J228" s="28">
        <v>0.87</v>
      </c>
      <c r="K228" s="30">
        <f t="shared" si="7"/>
        <v>1</v>
      </c>
      <c r="L228" s="30">
        <f t="shared" si="8"/>
        <v>0</v>
      </c>
    </row>
    <row r="229" spans="5:12" ht="15" customHeight="1" x14ac:dyDescent="0.25">
      <c r="E229" s="28" t="s">
        <v>911</v>
      </c>
      <c r="F229" s="28" t="s">
        <v>635</v>
      </c>
      <c r="G229" s="28" t="s">
        <v>334</v>
      </c>
      <c r="H229" s="31">
        <v>43343</v>
      </c>
      <c r="I229" s="28" t="s">
        <v>1388</v>
      </c>
      <c r="J229" s="28">
        <v>0.95</v>
      </c>
      <c r="K229" s="30">
        <f t="shared" si="7"/>
        <v>1</v>
      </c>
      <c r="L229" s="30">
        <f t="shared" si="8"/>
        <v>0</v>
      </c>
    </row>
    <row r="230" spans="5:12" ht="15" customHeight="1" x14ac:dyDescent="0.25">
      <c r="E230" s="28" t="s">
        <v>1272</v>
      </c>
      <c r="F230" s="28" t="s">
        <v>888</v>
      </c>
      <c r="G230" s="28" t="s">
        <v>334</v>
      </c>
      <c r="H230" s="31">
        <v>43049</v>
      </c>
      <c r="I230" s="28" t="s">
        <v>1388</v>
      </c>
      <c r="J230" s="28">
        <v>0.83</v>
      </c>
      <c r="K230" s="30">
        <f t="shared" si="7"/>
        <v>1</v>
      </c>
      <c r="L230" s="30">
        <f t="shared" si="8"/>
        <v>0</v>
      </c>
    </row>
    <row r="231" spans="5:12" ht="15" customHeight="1" x14ac:dyDescent="0.25">
      <c r="E231" s="28" t="s">
        <v>912</v>
      </c>
      <c r="F231" s="28" t="s">
        <v>333</v>
      </c>
      <c r="G231" s="28" t="s">
        <v>432</v>
      </c>
      <c r="H231" s="31" t="s">
        <v>913</v>
      </c>
      <c r="I231" s="28" t="s">
        <v>1394</v>
      </c>
      <c r="J231" s="28">
        <v>1.1399999999999999</v>
      </c>
      <c r="K231" s="30">
        <f t="shared" si="7"/>
        <v>1</v>
      </c>
      <c r="L231" s="30">
        <f t="shared" si="8"/>
        <v>0</v>
      </c>
    </row>
    <row r="232" spans="5:12" ht="15" customHeight="1" x14ac:dyDescent="0.25">
      <c r="E232" s="28" t="s">
        <v>915</v>
      </c>
      <c r="F232" s="28" t="s">
        <v>635</v>
      </c>
      <c r="G232" s="28" t="s">
        <v>334</v>
      </c>
      <c r="H232" s="31">
        <v>43350</v>
      </c>
      <c r="I232" s="28" t="s">
        <v>1388</v>
      </c>
      <c r="J232" s="28">
        <v>0.49</v>
      </c>
      <c r="K232" s="30">
        <f t="shared" si="7"/>
        <v>1</v>
      </c>
      <c r="L232" s="30">
        <f t="shared" si="8"/>
        <v>0</v>
      </c>
    </row>
    <row r="233" spans="5:12" ht="15" customHeight="1" x14ac:dyDescent="0.25">
      <c r="E233" s="28" t="s">
        <v>916</v>
      </c>
      <c r="F233" s="28" t="s">
        <v>902</v>
      </c>
      <c r="G233" s="28" t="s">
        <v>334</v>
      </c>
      <c r="H233" s="31">
        <v>41198</v>
      </c>
      <c r="I233" s="28" t="s">
        <v>1388</v>
      </c>
      <c r="J233" s="28">
        <v>0.7</v>
      </c>
      <c r="K233" s="30">
        <f t="shared" si="7"/>
        <v>1</v>
      </c>
      <c r="L233" s="30">
        <f t="shared" si="8"/>
        <v>0</v>
      </c>
    </row>
    <row r="234" spans="5:12" ht="15" customHeight="1" x14ac:dyDescent="0.25">
      <c r="E234" s="28" t="s">
        <v>917</v>
      </c>
      <c r="F234" s="28" t="s">
        <v>338</v>
      </c>
      <c r="G234" s="28" t="s">
        <v>432</v>
      </c>
      <c r="H234" s="31" t="s">
        <v>918</v>
      </c>
      <c r="I234" s="28" t="s">
        <v>1388</v>
      </c>
      <c r="J234" s="28">
        <v>1.19</v>
      </c>
      <c r="K234" s="30">
        <f t="shared" si="7"/>
        <v>1</v>
      </c>
      <c r="L234" s="30">
        <f t="shared" si="8"/>
        <v>0</v>
      </c>
    </row>
    <row r="235" spans="5:12" ht="15" customHeight="1" x14ac:dyDescent="0.25">
      <c r="E235" s="28" t="s">
        <v>919</v>
      </c>
      <c r="F235" s="28" t="s">
        <v>862</v>
      </c>
      <c r="G235" s="28" t="s">
        <v>410</v>
      </c>
      <c r="H235" s="31">
        <v>42661.291724537034</v>
      </c>
      <c r="I235" s="28" t="s">
        <v>1395</v>
      </c>
      <c r="J235" s="28">
        <v>0.35</v>
      </c>
      <c r="K235" s="30">
        <f t="shared" si="7"/>
        <v>1</v>
      </c>
      <c r="L235" s="30">
        <f t="shared" si="8"/>
        <v>0</v>
      </c>
    </row>
    <row r="236" spans="5:12" ht="15" customHeight="1" x14ac:dyDescent="0.25">
      <c r="E236" s="28" t="s">
        <v>920</v>
      </c>
      <c r="F236" s="28" t="s">
        <v>333</v>
      </c>
      <c r="G236" s="28" t="s">
        <v>432</v>
      </c>
      <c r="H236" s="31" t="s">
        <v>921</v>
      </c>
      <c r="I236" s="28" t="s">
        <v>1383</v>
      </c>
      <c r="J236" s="28">
        <v>0.77</v>
      </c>
      <c r="K236" s="30">
        <f t="shared" si="7"/>
        <v>1</v>
      </c>
      <c r="L236" s="30">
        <f t="shared" si="8"/>
        <v>0</v>
      </c>
    </row>
    <row r="237" spans="5:12" ht="15" customHeight="1" x14ac:dyDescent="0.25">
      <c r="E237" s="28" t="s">
        <v>922</v>
      </c>
      <c r="F237" s="28" t="s">
        <v>382</v>
      </c>
      <c r="G237" s="28" t="s">
        <v>334</v>
      </c>
      <c r="H237" s="31">
        <v>42417</v>
      </c>
      <c r="I237" s="28" t="s">
        <v>1396</v>
      </c>
      <c r="J237" s="28">
        <v>1.06</v>
      </c>
      <c r="K237" s="30">
        <f t="shared" si="7"/>
        <v>1</v>
      </c>
      <c r="L237" s="30">
        <f t="shared" si="8"/>
        <v>0</v>
      </c>
    </row>
    <row r="238" spans="5:12" ht="15" customHeight="1" x14ac:dyDescent="0.25">
      <c r="E238" s="28" t="s">
        <v>922</v>
      </c>
      <c r="F238" s="28" t="s">
        <v>382</v>
      </c>
      <c r="G238" s="28" t="s">
        <v>334</v>
      </c>
      <c r="H238" s="31">
        <v>42417</v>
      </c>
      <c r="I238" s="28" t="s">
        <v>1396</v>
      </c>
      <c r="J238" s="28">
        <v>0.66</v>
      </c>
      <c r="K238" s="30">
        <f t="shared" si="7"/>
        <v>1</v>
      </c>
      <c r="L238" s="30">
        <f t="shared" si="8"/>
        <v>0</v>
      </c>
    </row>
    <row r="239" spans="5:12" ht="15" customHeight="1" x14ac:dyDescent="0.25">
      <c r="E239" s="28" t="s">
        <v>925</v>
      </c>
      <c r="F239" s="28" t="s">
        <v>359</v>
      </c>
      <c r="G239" s="28" t="s">
        <v>368</v>
      </c>
      <c r="H239" s="31">
        <v>41410</v>
      </c>
      <c r="I239" s="28" t="s">
        <v>1397</v>
      </c>
      <c r="J239" s="28">
        <v>0.47</v>
      </c>
      <c r="K239" s="30">
        <f t="shared" si="7"/>
        <v>1</v>
      </c>
      <c r="L239" s="30">
        <f t="shared" si="8"/>
        <v>0</v>
      </c>
    </row>
    <row r="240" spans="5:12" ht="15" customHeight="1" x14ac:dyDescent="0.25">
      <c r="E240" s="28" t="s">
        <v>162</v>
      </c>
      <c r="F240" s="28" t="s">
        <v>541</v>
      </c>
      <c r="G240" s="28" t="s">
        <v>334</v>
      </c>
      <c r="H240" s="31">
        <v>42734</v>
      </c>
      <c r="I240" s="28" t="s">
        <v>1398</v>
      </c>
      <c r="J240" s="28">
        <v>0.56999999999999995</v>
      </c>
      <c r="K240" s="30">
        <f t="shared" si="7"/>
        <v>1</v>
      </c>
      <c r="L240" s="30">
        <f t="shared" si="8"/>
        <v>0</v>
      </c>
    </row>
    <row r="241" spans="5:12" ht="15" customHeight="1" x14ac:dyDescent="0.25">
      <c r="E241" s="28" t="s">
        <v>930</v>
      </c>
      <c r="F241" s="28" t="s">
        <v>382</v>
      </c>
      <c r="G241" s="28" t="s">
        <v>931</v>
      </c>
      <c r="H241" s="31" t="s">
        <v>932</v>
      </c>
      <c r="I241" s="28" t="s">
        <v>1398</v>
      </c>
      <c r="J241" s="28">
        <v>0.32</v>
      </c>
      <c r="K241" s="30">
        <f t="shared" si="7"/>
        <v>1</v>
      </c>
      <c r="L241" s="30">
        <f t="shared" si="8"/>
        <v>0</v>
      </c>
    </row>
    <row r="242" spans="5:12" ht="15" customHeight="1" x14ac:dyDescent="0.25">
      <c r="E242" s="28" t="s">
        <v>164</v>
      </c>
      <c r="F242" s="28" t="s">
        <v>933</v>
      </c>
      <c r="G242" s="28" t="s">
        <v>334</v>
      </c>
      <c r="H242" s="31">
        <v>41304</v>
      </c>
      <c r="I242" s="28" t="s">
        <v>1399</v>
      </c>
      <c r="J242" s="28">
        <v>0.84</v>
      </c>
      <c r="K242" s="30">
        <f t="shared" si="7"/>
        <v>1</v>
      </c>
      <c r="L242" s="30">
        <f t="shared" si="8"/>
        <v>0</v>
      </c>
    </row>
    <row r="243" spans="5:12" ht="15" customHeight="1" x14ac:dyDescent="0.25">
      <c r="E243" s="28" t="s">
        <v>165</v>
      </c>
      <c r="F243" s="28" t="s">
        <v>933</v>
      </c>
      <c r="G243" s="28" t="s">
        <v>334</v>
      </c>
      <c r="H243" s="31">
        <v>41304</v>
      </c>
      <c r="I243" s="28" t="s">
        <v>1399</v>
      </c>
      <c r="J243" s="28">
        <v>0.52</v>
      </c>
      <c r="K243" s="30">
        <f t="shared" si="7"/>
        <v>1</v>
      </c>
      <c r="L243" s="30">
        <f t="shared" si="8"/>
        <v>0</v>
      </c>
    </row>
    <row r="244" spans="5:12" ht="15" customHeight="1" x14ac:dyDescent="0.25">
      <c r="E244" s="28" t="s">
        <v>166</v>
      </c>
      <c r="F244" s="28" t="s">
        <v>359</v>
      </c>
      <c r="G244" s="28" t="s">
        <v>334</v>
      </c>
      <c r="H244" s="31">
        <v>41304</v>
      </c>
      <c r="I244" s="28" t="s">
        <v>1399</v>
      </c>
      <c r="J244" s="28">
        <v>1.1100000000000001</v>
      </c>
      <c r="K244" s="30">
        <f t="shared" si="7"/>
        <v>1</v>
      </c>
      <c r="L244" s="30">
        <f t="shared" si="8"/>
        <v>0</v>
      </c>
    </row>
    <row r="245" spans="5:12" ht="15" customHeight="1" x14ac:dyDescent="0.25">
      <c r="E245" s="28" t="s">
        <v>167</v>
      </c>
      <c r="F245" s="28" t="s">
        <v>933</v>
      </c>
      <c r="G245" s="28" t="s">
        <v>334</v>
      </c>
      <c r="H245" s="31">
        <v>41304</v>
      </c>
      <c r="I245" s="28" t="s">
        <v>1399</v>
      </c>
      <c r="J245" s="28">
        <v>0.76</v>
      </c>
      <c r="K245" s="30">
        <f t="shared" si="7"/>
        <v>1</v>
      </c>
      <c r="L245" s="30">
        <f t="shared" si="8"/>
        <v>0</v>
      </c>
    </row>
    <row r="246" spans="5:12" ht="15" customHeight="1" x14ac:dyDescent="0.25">
      <c r="E246" s="28" t="s">
        <v>168</v>
      </c>
      <c r="F246" s="28" t="s">
        <v>359</v>
      </c>
      <c r="G246" s="28" t="s">
        <v>334</v>
      </c>
      <c r="H246" s="31">
        <v>41304</v>
      </c>
      <c r="I246" s="28" t="s">
        <v>1399</v>
      </c>
      <c r="J246" s="28">
        <v>0.91</v>
      </c>
      <c r="K246" s="30">
        <f t="shared" si="7"/>
        <v>1</v>
      </c>
      <c r="L246" s="30">
        <f t="shared" si="8"/>
        <v>0</v>
      </c>
    </row>
    <row r="247" spans="5:12" ht="15" customHeight="1" x14ac:dyDescent="0.25">
      <c r="E247" s="28" t="s">
        <v>169</v>
      </c>
      <c r="F247" s="28" t="s">
        <v>933</v>
      </c>
      <c r="G247" s="28" t="s">
        <v>334</v>
      </c>
      <c r="H247" s="31">
        <v>41304</v>
      </c>
      <c r="I247" s="28" t="s">
        <v>1399</v>
      </c>
      <c r="J247" s="28">
        <v>0.84</v>
      </c>
      <c r="K247" s="30">
        <f t="shared" si="7"/>
        <v>1</v>
      </c>
      <c r="L247" s="30">
        <f t="shared" si="8"/>
        <v>0</v>
      </c>
    </row>
    <row r="248" spans="5:12" ht="15" customHeight="1" x14ac:dyDescent="0.25">
      <c r="E248" s="28" t="s">
        <v>170</v>
      </c>
      <c r="F248" s="28" t="s">
        <v>359</v>
      </c>
      <c r="G248" s="28" t="s">
        <v>334</v>
      </c>
      <c r="H248" s="31">
        <v>41304</v>
      </c>
      <c r="I248" s="28" t="s">
        <v>1399</v>
      </c>
      <c r="J248" s="28">
        <v>0.72</v>
      </c>
      <c r="K248" s="30">
        <f t="shared" si="7"/>
        <v>1</v>
      </c>
      <c r="L248" s="30">
        <f t="shared" si="8"/>
        <v>0</v>
      </c>
    </row>
    <row r="249" spans="5:12" ht="15" customHeight="1" x14ac:dyDescent="0.25">
      <c r="E249" s="28" t="s">
        <v>936</v>
      </c>
      <c r="F249" s="28" t="s">
        <v>796</v>
      </c>
      <c r="G249" s="28" t="s">
        <v>432</v>
      </c>
      <c r="H249" s="31" t="s">
        <v>937</v>
      </c>
      <c r="I249" s="28" t="s">
        <v>1399</v>
      </c>
      <c r="J249" s="28">
        <v>0.63</v>
      </c>
      <c r="K249" s="30">
        <f t="shared" si="7"/>
        <v>1</v>
      </c>
      <c r="L249" s="30">
        <f t="shared" si="8"/>
        <v>0</v>
      </c>
    </row>
    <row r="250" spans="5:12" ht="15" customHeight="1" x14ac:dyDescent="0.25">
      <c r="E250" s="28" t="s">
        <v>938</v>
      </c>
      <c r="F250" s="28" t="s">
        <v>939</v>
      </c>
      <c r="G250" s="28" t="s">
        <v>334</v>
      </c>
      <c r="H250" s="31">
        <v>41304</v>
      </c>
      <c r="I250" s="28" t="s">
        <v>1399</v>
      </c>
      <c r="J250" s="28">
        <v>0.62</v>
      </c>
      <c r="K250" s="30">
        <f t="shared" si="7"/>
        <v>1</v>
      </c>
      <c r="L250" s="30">
        <f t="shared" si="8"/>
        <v>0</v>
      </c>
    </row>
    <row r="251" spans="5:12" ht="15" customHeight="1" x14ac:dyDescent="0.25">
      <c r="E251" s="28">
        <v>171010361</v>
      </c>
      <c r="F251" s="28" t="s">
        <v>333</v>
      </c>
      <c r="G251" s="28" t="s">
        <v>334</v>
      </c>
      <c r="H251" s="31">
        <v>42949</v>
      </c>
      <c r="I251" s="28" t="s">
        <v>1400</v>
      </c>
      <c r="J251" s="28">
        <v>1.05</v>
      </c>
      <c r="K251" s="30">
        <f t="shared" si="7"/>
        <v>1</v>
      </c>
      <c r="L251" s="30">
        <f t="shared" si="8"/>
        <v>0</v>
      </c>
    </row>
    <row r="252" spans="5:12" ht="15" customHeight="1" x14ac:dyDescent="0.25">
      <c r="E252" s="28" t="s">
        <v>942</v>
      </c>
      <c r="F252" s="28" t="s">
        <v>359</v>
      </c>
      <c r="G252" s="28" t="s">
        <v>334</v>
      </c>
      <c r="H252" s="31">
        <v>41528</v>
      </c>
      <c r="I252" s="28" t="s">
        <v>1400</v>
      </c>
      <c r="J252" s="28">
        <v>1.03</v>
      </c>
      <c r="K252" s="30">
        <f t="shared" si="7"/>
        <v>1</v>
      </c>
      <c r="L252" s="30">
        <f t="shared" si="8"/>
        <v>0</v>
      </c>
    </row>
    <row r="253" spans="5:12" ht="15" customHeight="1" x14ac:dyDescent="0.25">
      <c r="E253" s="28" t="s">
        <v>943</v>
      </c>
      <c r="F253" s="28" t="s">
        <v>944</v>
      </c>
      <c r="G253" s="28" t="s">
        <v>410</v>
      </c>
      <c r="H253" s="31">
        <v>43013</v>
      </c>
      <c r="I253" s="28" t="s">
        <v>1401</v>
      </c>
      <c r="J253" s="28">
        <v>0.24</v>
      </c>
      <c r="K253" s="30">
        <f t="shared" si="7"/>
        <v>1</v>
      </c>
      <c r="L253" s="30">
        <f t="shared" si="8"/>
        <v>0</v>
      </c>
    </row>
    <row r="254" spans="5:12" ht="15" customHeight="1" x14ac:dyDescent="0.25">
      <c r="E254" s="28" t="s">
        <v>947</v>
      </c>
      <c r="F254" s="28" t="s">
        <v>541</v>
      </c>
      <c r="G254" s="28" t="s">
        <v>334</v>
      </c>
      <c r="H254" s="31">
        <v>41226</v>
      </c>
      <c r="I254" s="28" t="s">
        <v>1402</v>
      </c>
      <c r="J254" s="28">
        <v>1.1599999999999999</v>
      </c>
      <c r="K254" s="30">
        <f t="shared" ref="K254:K317" si="9">IF(OR(J254&lt;$B$12,J254="&lt; 0"),1,0)</f>
        <v>1</v>
      </c>
      <c r="L254" s="30">
        <f t="shared" ref="L254:L317" si="10">IF(K254=1,0,1)</f>
        <v>0</v>
      </c>
    </row>
    <row r="255" spans="5:12" ht="15" customHeight="1" x14ac:dyDescent="0.25">
      <c r="E255" s="28" t="s">
        <v>950</v>
      </c>
      <c r="F255" s="28" t="s">
        <v>359</v>
      </c>
      <c r="G255" s="28" t="s">
        <v>368</v>
      </c>
      <c r="H255" s="31">
        <v>42094</v>
      </c>
      <c r="I255" s="28" t="s">
        <v>1400</v>
      </c>
      <c r="J255" s="28">
        <v>0.94</v>
      </c>
      <c r="K255" s="30">
        <f t="shared" si="9"/>
        <v>1</v>
      </c>
      <c r="L255" s="30">
        <f t="shared" si="10"/>
        <v>0</v>
      </c>
    </row>
    <row r="256" spans="5:12" ht="15" customHeight="1" x14ac:dyDescent="0.25">
      <c r="E256" s="28" t="s">
        <v>951</v>
      </c>
      <c r="F256" s="28" t="s">
        <v>351</v>
      </c>
      <c r="G256" s="28" t="s">
        <v>931</v>
      </c>
      <c r="H256" s="31" t="s">
        <v>952</v>
      </c>
      <c r="I256" s="28" t="s">
        <v>1403</v>
      </c>
      <c r="J256" s="28">
        <v>1.04</v>
      </c>
      <c r="K256" s="30">
        <f t="shared" si="9"/>
        <v>1</v>
      </c>
      <c r="L256" s="30">
        <f t="shared" si="10"/>
        <v>0</v>
      </c>
    </row>
    <row r="257" spans="5:12" ht="15" customHeight="1" x14ac:dyDescent="0.25">
      <c r="E257" s="28" t="s">
        <v>954</v>
      </c>
      <c r="F257" s="28" t="s">
        <v>359</v>
      </c>
      <c r="G257" s="28" t="s">
        <v>410</v>
      </c>
      <c r="H257" s="31">
        <v>42319</v>
      </c>
      <c r="I257" s="28" t="s">
        <v>1404</v>
      </c>
      <c r="J257" s="28">
        <v>0.63</v>
      </c>
      <c r="K257" s="30">
        <f t="shared" si="9"/>
        <v>1</v>
      </c>
      <c r="L257" s="30">
        <f t="shared" si="10"/>
        <v>0</v>
      </c>
    </row>
    <row r="258" spans="5:12" ht="15" customHeight="1" x14ac:dyDescent="0.25">
      <c r="E258" s="28" t="s">
        <v>956</v>
      </c>
      <c r="F258" s="28" t="s">
        <v>944</v>
      </c>
      <c r="G258" s="28" t="s">
        <v>410</v>
      </c>
      <c r="H258" s="31">
        <v>43013</v>
      </c>
      <c r="I258" s="28" t="s">
        <v>1405</v>
      </c>
      <c r="J258" s="28">
        <v>0.72</v>
      </c>
      <c r="K258" s="30">
        <f t="shared" si="9"/>
        <v>1</v>
      </c>
      <c r="L258" s="30">
        <f t="shared" si="10"/>
        <v>0</v>
      </c>
    </row>
    <row r="259" spans="5:12" ht="15" customHeight="1" x14ac:dyDescent="0.25">
      <c r="E259" s="28" t="s">
        <v>958</v>
      </c>
      <c r="F259" s="28" t="s">
        <v>959</v>
      </c>
      <c r="G259" s="28" t="s">
        <v>410</v>
      </c>
      <c r="H259" s="31">
        <v>43013</v>
      </c>
      <c r="I259" s="28" t="s">
        <v>1406</v>
      </c>
      <c r="J259" s="28">
        <v>0.85</v>
      </c>
      <c r="K259" s="30">
        <f t="shared" si="9"/>
        <v>1</v>
      </c>
      <c r="L259" s="30">
        <f t="shared" si="10"/>
        <v>0</v>
      </c>
    </row>
    <row r="260" spans="5:12" ht="15" customHeight="1" x14ac:dyDescent="0.25">
      <c r="E260" s="28" t="s">
        <v>961</v>
      </c>
      <c r="F260" s="28" t="s">
        <v>359</v>
      </c>
      <c r="G260" s="28" t="s">
        <v>368</v>
      </c>
      <c r="H260" s="31">
        <v>43097</v>
      </c>
      <c r="I260" s="28" t="s">
        <v>1402</v>
      </c>
      <c r="J260" s="28">
        <v>1.02</v>
      </c>
      <c r="K260" s="30">
        <f t="shared" si="9"/>
        <v>1</v>
      </c>
      <c r="L260" s="30">
        <f t="shared" si="10"/>
        <v>0</v>
      </c>
    </row>
    <row r="261" spans="5:12" ht="15" customHeight="1" x14ac:dyDescent="0.25">
      <c r="E261" s="28" t="s">
        <v>49</v>
      </c>
      <c r="F261" s="28" t="s">
        <v>962</v>
      </c>
      <c r="G261" s="28" t="s">
        <v>368</v>
      </c>
      <c r="H261" s="31">
        <v>42760</v>
      </c>
      <c r="I261" s="28" t="s">
        <v>1407</v>
      </c>
      <c r="J261" s="28">
        <v>1.21</v>
      </c>
      <c r="K261" s="30">
        <f t="shared" si="9"/>
        <v>1</v>
      </c>
      <c r="L261" s="30">
        <f t="shared" si="10"/>
        <v>0</v>
      </c>
    </row>
    <row r="262" spans="5:12" ht="15" customHeight="1" x14ac:dyDescent="0.25">
      <c r="E262" s="28" t="s">
        <v>965</v>
      </c>
      <c r="F262" s="28" t="s">
        <v>382</v>
      </c>
      <c r="G262" s="28" t="s">
        <v>931</v>
      </c>
      <c r="H262" s="31" t="s">
        <v>966</v>
      </c>
      <c r="I262" s="28" t="s">
        <v>1408</v>
      </c>
      <c r="J262" s="28">
        <v>1.06</v>
      </c>
      <c r="K262" s="30">
        <f t="shared" si="9"/>
        <v>1</v>
      </c>
      <c r="L262" s="30">
        <f t="shared" si="10"/>
        <v>0</v>
      </c>
    </row>
    <row r="263" spans="5:12" ht="15" customHeight="1" x14ac:dyDescent="0.25">
      <c r="E263" s="28" t="s">
        <v>969</v>
      </c>
      <c r="F263" s="28" t="s">
        <v>970</v>
      </c>
      <c r="G263" s="28" t="s">
        <v>472</v>
      </c>
      <c r="H263" s="31">
        <v>42109</v>
      </c>
      <c r="I263" s="28" t="s">
        <v>1409</v>
      </c>
      <c r="J263" s="28">
        <v>1.08</v>
      </c>
      <c r="K263" s="30">
        <f t="shared" si="9"/>
        <v>1</v>
      </c>
      <c r="L263" s="30">
        <f t="shared" si="10"/>
        <v>0</v>
      </c>
    </row>
    <row r="264" spans="5:12" ht="15" customHeight="1" x14ac:dyDescent="0.25">
      <c r="E264" s="28" t="s">
        <v>972</v>
      </c>
      <c r="F264" s="28" t="s">
        <v>382</v>
      </c>
      <c r="G264" s="28" t="s">
        <v>931</v>
      </c>
      <c r="H264" s="31" t="s">
        <v>973</v>
      </c>
      <c r="I264" s="28" t="s">
        <v>1409</v>
      </c>
      <c r="J264" s="28">
        <v>1.06</v>
      </c>
      <c r="K264" s="30">
        <f t="shared" si="9"/>
        <v>1</v>
      </c>
      <c r="L264" s="30">
        <f t="shared" si="10"/>
        <v>0</v>
      </c>
    </row>
    <row r="265" spans="5:12" ht="15" customHeight="1" x14ac:dyDescent="0.25">
      <c r="E265" s="28" t="s">
        <v>974</v>
      </c>
      <c r="F265" s="28" t="s">
        <v>333</v>
      </c>
      <c r="G265" s="28" t="s">
        <v>444</v>
      </c>
      <c r="H265" s="31" t="s">
        <v>975</v>
      </c>
      <c r="I265" s="28" t="s">
        <v>1409</v>
      </c>
      <c r="J265" s="28">
        <v>1.02</v>
      </c>
      <c r="K265" s="30">
        <f t="shared" si="9"/>
        <v>1</v>
      </c>
      <c r="L265" s="30">
        <f t="shared" si="10"/>
        <v>0</v>
      </c>
    </row>
    <row r="266" spans="5:12" ht="15" customHeight="1" x14ac:dyDescent="0.25">
      <c r="E266" s="28" t="s">
        <v>976</v>
      </c>
      <c r="F266" s="28" t="s">
        <v>796</v>
      </c>
      <c r="G266" s="28" t="s">
        <v>368</v>
      </c>
      <c r="H266" s="31">
        <v>42760</v>
      </c>
      <c r="I266" s="28" t="s">
        <v>1410</v>
      </c>
      <c r="J266" s="28">
        <v>1.29</v>
      </c>
      <c r="K266" s="30">
        <f t="shared" si="9"/>
        <v>1</v>
      </c>
      <c r="L266" s="30">
        <f t="shared" si="10"/>
        <v>0</v>
      </c>
    </row>
    <row r="267" spans="5:12" ht="15" customHeight="1" x14ac:dyDescent="0.25">
      <c r="E267" s="28" t="s">
        <v>979</v>
      </c>
      <c r="F267" s="28" t="s">
        <v>980</v>
      </c>
      <c r="G267" s="28" t="s">
        <v>334</v>
      </c>
      <c r="H267" s="31">
        <v>41282</v>
      </c>
      <c r="I267" s="28" t="s">
        <v>1411</v>
      </c>
      <c r="J267" s="28">
        <v>1.52</v>
      </c>
      <c r="K267" s="30">
        <f t="shared" si="9"/>
        <v>1</v>
      </c>
      <c r="L267" s="30">
        <f t="shared" si="10"/>
        <v>0</v>
      </c>
    </row>
    <row r="268" spans="5:12" ht="15" customHeight="1" x14ac:dyDescent="0.25">
      <c r="E268" s="28" t="s">
        <v>982</v>
      </c>
      <c r="F268" s="28" t="s">
        <v>983</v>
      </c>
      <c r="G268" s="28" t="s">
        <v>334</v>
      </c>
      <c r="H268" s="31">
        <v>41282</v>
      </c>
      <c r="I268" s="28" t="s">
        <v>1411</v>
      </c>
      <c r="J268" s="28">
        <v>1.62</v>
      </c>
      <c r="K268" s="30">
        <f t="shared" si="9"/>
        <v>1</v>
      </c>
      <c r="L268" s="30">
        <f t="shared" si="10"/>
        <v>0</v>
      </c>
    </row>
    <row r="269" spans="5:12" ht="15" customHeight="1" x14ac:dyDescent="0.25">
      <c r="E269" s="28" t="s">
        <v>984</v>
      </c>
      <c r="F269" s="28" t="s">
        <v>382</v>
      </c>
      <c r="G269" s="28" t="s">
        <v>334</v>
      </c>
      <c r="H269" s="31">
        <v>41318</v>
      </c>
      <c r="I269" s="28" t="s">
        <v>1411</v>
      </c>
      <c r="J269" s="28">
        <v>1.35</v>
      </c>
      <c r="K269" s="30">
        <f t="shared" si="9"/>
        <v>1</v>
      </c>
      <c r="L269" s="30">
        <f t="shared" si="10"/>
        <v>0</v>
      </c>
    </row>
    <row r="270" spans="5:12" ht="15" customHeight="1" x14ac:dyDescent="0.25">
      <c r="E270" s="28" t="s">
        <v>984</v>
      </c>
      <c r="F270" s="28" t="s">
        <v>382</v>
      </c>
      <c r="G270" s="28" t="s">
        <v>334</v>
      </c>
      <c r="H270" s="31">
        <v>41318</v>
      </c>
      <c r="I270" s="28" t="s">
        <v>1411</v>
      </c>
      <c r="J270" s="28">
        <v>1.45</v>
      </c>
      <c r="K270" s="30">
        <f t="shared" si="9"/>
        <v>1</v>
      </c>
      <c r="L270" s="30">
        <f t="shared" si="10"/>
        <v>0</v>
      </c>
    </row>
    <row r="271" spans="5:12" ht="15" customHeight="1" x14ac:dyDescent="0.25">
      <c r="E271" s="28">
        <v>171001962</v>
      </c>
      <c r="F271" s="28" t="s">
        <v>333</v>
      </c>
      <c r="G271" s="28" t="s">
        <v>334</v>
      </c>
      <c r="H271" s="31">
        <v>42779</v>
      </c>
      <c r="I271" s="28" t="s">
        <v>1412</v>
      </c>
      <c r="J271" s="28">
        <v>1.8</v>
      </c>
      <c r="K271" s="30">
        <f t="shared" si="9"/>
        <v>1</v>
      </c>
      <c r="L271" s="30">
        <f t="shared" si="10"/>
        <v>0</v>
      </c>
    </row>
    <row r="272" spans="5:12" ht="15" customHeight="1" x14ac:dyDescent="0.25">
      <c r="E272" s="28" t="s">
        <v>986</v>
      </c>
      <c r="F272" s="28" t="s">
        <v>382</v>
      </c>
      <c r="G272" s="28" t="s">
        <v>383</v>
      </c>
      <c r="H272" s="31" t="s">
        <v>987</v>
      </c>
      <c r="I272" s="28" t="s">
        <v>1412</v>
      </c>
      <c r="J272" s="28">
        <v>1.76</v>
      </c>
      <c r="K272" s="30">
        <f t="shared" si="9"/>
        <v>1</v>
      </c>
      <c r="L272" s="30">
        <f t="shared" si="10"/>
        <v>0</v>
      </c>
    </row>
    <row r="273" spans="5:12" ht="15" customHeight="1" x14ac:dyDescent="0.25">
      <c r="E273" s="28" t="s">
        <v>988</v>
      </c>
      <c r="F273" s="28" t="s">
        <v>989</v>
      </c>
      <c r="G273" s="28" t="s">
        <v>334</v>
      </c>
      <c r="H273" s="31">
        <v>41248</v>
      </c>
      <c r="I273" s="28" t="s">
        <v>1413</v>
      </c>
      <c r="J273" s="28">
        <v>1.66</v>
      </c>
      <c r="K273" s="30">
        <f t="shared" si="9"/>
        <v>1</v>
      </c>
      <c r="L273" s="30">
        <f t="shared" si="10"/>
        <v>0</v>
      </c>
    </row>
    <row r="274" spans="5:12" ht="15" customHeight="1" x14ac:dyDescent="0.25">
      <c r="E274" s="28" t="s">
        <v>991</v>
      </c>
      <c r="F274" s="28" t="s">
        <v>359</v>
      </c>
      <c r="G274" s="28" t="s">
        <v>334</v>
      </c>
      <c r="H274" s="31">
        <v>41283</v>
      </c>
      <c r="I274" s="28" t="s">
        <v>1413</v>
      </c>
      <c r="J274" s="28">
        <v>1.72</v>
      </c>
      <c r="K274" s="30">
        <f t="shared" si="9"/>
        <v>1</v>
      </c>
      <c r="L274" s="30">
        <f t="shared" si="10"/>
        <v>0</v>
      </c>
    </row>
    <row r="275" spans="5:12" ht="15" customHeight="1" x14ac:dyDescent="0.25">
      <c r="E275" s="28" t="s">
        <v>992</v>
      </c>
      <c r="F275" s="28" t="s">
        <v>993</v>
      </c>
      <c r="G275" s="28" t="s">
        <v>334</v>
      </c>
      <c r="H275" s="31">
        <v>41283</v>
      </c>
      <c r="I275" s="28" t="s">
        <v>1414</v>
      </c>
      <c r="J275" s="28">
        <v>1.47</v>
      </c>
      <c r="K275" s="30">
        <f t="shared" si="9"/>
        <v>1</v>
      </c>
      <c r="L275" s="30">
        <f t="shared" si="10"/>
        <v>0</v>
      </c>
    </row>
    <row r="276" spans="5:12" ht="15" customHeight="1" x14ac:dyDescent="0.25">
      <c r="E276" s="28" t="s">
        <v>995</v>
      </c>
      <c r="F276" s="28" t="s">
        <v>989</v>
      </c>
      <c r="G276" s="28" t="s">
        <v>334</v>
      </c>
      <c r="H276" s="31">
        <v>41248</v>
      </c>
      <c r="I276" s="28" t="s">
        <v>1413</v>
      </c>
      <c r="J276" s="28">
        <v>1.64</v>
      </c>
      <c r="K276" s="30">
        <f t="shared" si="9"/>
        <v>1</v>
      </c>
      <c r="L276" s="30">
        <f t="shared" si="10"/>
        <v>0</v>
      </c>
    </row>
    <row r="277" spans="5:12" ht="15" customHeight="1" x14ac:dyDescent="0.25">
      <c r="E277" s="28" t="s">
        <v>996</v>
      </c>
      <c r="F277" s="28" t="s">
        <v>993</v>
      </c>
      <c r="G277" s="28" t="s">
        <v>334</v>
      </c>
      <c r="H277" s="31">
        <v>41283</v>
      </c>
      <c r="I277" s="28" t="s">
        <v>1414</v>
      </c>
      <c r="J277" s="28">
        <v>1.54</v>
      </c>
      <c r="K277" s="30">
        <f t="shared" si="9"/>
        <v>1</v>
      </c>
      <c r="L277" s="30">
        <f t="shared" si="10"/>
        <v>0</v>
      </c>
    </row>
    <row r="278" spans="5:12" ht="15" customHeight="1" x14ac:dyDescent="0.25">
      <c r="E278" s="28">
        <v>171002134</v>
      </c>
      <c r="F278" s="28" t="s">
        <v>333</v>
      </c>
      <c r="G278" s="28" t="s">
        <v>334</v>
      </c>
      <c r="H278" s="31">
        <v>42782</v>
      </c>
      <c r="I278" s="28" t="s">
        <v>1414</v>
      </c>
      <c r="J278" s="28">
        <v>1.34</v>
      </c>
      <c r="K278" s="30">
        <f t="shared" si="9"/>
        <v>1</v>
      </c>
      <c r="L278" s="30">
        <f t="shared" si="10"/>
        <v>0</v>
      </c>
    </row>
    <row r="279" spans="5:12" ht="15" customHeight="1" x14ac:dyDescent="0.25">
      <c r="E279" s="28" t="s">
        <v>997</v>
      </c>
      <c r="F279" s="28" t="s">
        <v>998</v>
      </c>
      <c r="G279" s="28" t="s">
        <v>334</v>
      </c>
      <c r="H279" s="31">
        <v>41318</v>
      </c>
      <c r="I279" s="28" t="s">
        <v>1414</v>
      </c>
      <c r="J279" s="28">
        <v>1.74</v>
      </c>
      <c r="K279" s="30">
        <f t="shared" si="9"/>
        <v>1</v>
      </c>
      <c r="L279" s="30">
        <f t="shared" si="10"/>
        <v>0</v>
      </c>
    </row>
    <row r="280" spans="5:12" ht="15" customHeight="1" x14ac:dyDescent="0.25">
      <c r="E280" s="28" t="s">
        <v>999</v>
      </c>
      <c r="F280" s="28" t="s">
        <v>993</v>
      </c>
      <c r="G280" s="28" t="s">
        <v>334</v>
      </c>
      <c r="H280" s="31">
        <v>41283</v>
      </c>
      <c r="I280" s="28" t="s">
        <v>1414</v>
      </c>
      <c r="J280" s="28">
        <v>1.41</v>
      </c>
      <c r="K280" s="30">
        <f t="shared" si="9"/>
        <v>1</v>
      </c>
      <c r="L280" s="30">
        <f t="shared" si="10"/>
        <v>0</v>
      </c>
    </row>
    <row r="281" spans="5:12" ht="15" customHeight="1" x14ac:dyDescent="0.25">
      <c r="E281" s="28" t="s">
        <v>1000</v>
      </c>
      <c r="F281" s="28" t="s">
        <v>993</v>
      </c>
      <c r="G281" s="28" t="s">
        <v>334</v>
      </c>
      <c r="H281" s="31">
        <v>41283</v>
      </c>
      <c r="I281" s="28" t="s">
        <v>1414</v>
      </c>
      <c r="J281" s="28">
        <v>1.47</v>
      </c>
      <c r="K281" s="30">
        <f t="shared" si="9"/>
        <v>1</v>
      </c>
      <c r="L281" s="30">
        <f t="shared" si="10"/>
        <v>0</v>
      </c>
    </row>
    <row r="282" spans="5:12" ht="15" customHeight="1" x14ac:dyDescent="0.25">
      <c r="E282" s="28" t="s">
        <v>1001</v>
      </c>
      <c r="F282" s="28" t="s">
        <v>993</v>
      </c>
      <c r="G282" s="28" t="s">
        <v>334</v>
      </c>
      <c r="H282" s="31">
        <v>41283</v>
      </c>
      <c r="I282" s="28" t="s">
        <v>1414</v>
      </c>
      <c r="J282" s="28">
        <v>1.63</v>
      </c>
      <c r="K282" s="30">
        <f t="shared" si="9"/>
        <v>1</v>
      </c>
      <c r="L282" s="30">
        <f t="shared" si="10"/>
        <v>0</v>
      </c>
    </row>
    <row r="283" spans="5:12" ht="15" customHeight="1" x14ac:dyDescent="0.25">
      <c r="E283" s="28" t="s">
        <v>1002</v>
      </c>
      <c r="F283" s="28" t="s">
        <v>993</v>
      </c>
      <c r="G283" s="28" t="s">
        <v>334</v>
      </c>
      <c r="H283" s="31">
        <v>41283</v>
      </c>
      <c r="I283" s="28" t="s">
        <v>1414</v>
      </c>
      <c r="J283" s="28">
        <v>1.5</v>
      </c>
      <c r="K283" s="30">
        <f t="shared" si="9"/>
        <v>1</v>
      </c>
      <c r="L283" s="30">
        <f t="shared" si="10"/>
        <v>0</v>
      </c>
    </row>
    <row r="284" spans="5:12" ht="15" customHeight="1" x14ac:dyDescent="0.25">
      <c r="E284" s="28" t="s">
        <v>1003</v>
      </c>
      <c r="F284" s="28" t="s">
        <v>1004</v>
      </c>
      <c r="G284" s="28" t="s">
        <v>334</v>
      </c>
      <c r="H284" s="31">
        <v>41248</v>
      </c>
      <c r="I284" s="28" t="s">
        <v>1413</v>
      </c>
      <c r="J284" s="28">
        <v>1.66</v>
      </c>
      <c r="K284" s="30">
        <f t="shared" si="9"/>
        <v>1</v>
      </c>
      <c r="L284" s="30">
        <f t="shared" si="10"/>
        <v>0</v>
      </c>
    </row>
    <row r="285" spans="5:12" ht="15" customHeight="1" x14ac:dyDescent="0.25">
      <c r="E285" s="28" t="s">
        <v>1005</v>
      </c>
      <c r="F285" s="28" t="s">
        <v>351</v>
      </c>
      <c r="G285" s="28" t="s">
        <v>334</v>
      </c>
      <c r="H285" s="31">
        <v>41248</v>
      </c>
      <c r="I285" s="28" t="s">
        <v>1413</v>
      </c>
      <c r="J285" s="28">
        <v>1.93</v>
      </c>
      <c r="K285" s="30">
        <f t="shared" si="9"/>
        <v>1</v>
      </c>
      <c r="L285" s="30">
        <f t="shared" si="10"/>
        <v>0</v>
      </c>
    </row>
    <row r="286" spans="5:12" ht="15" customHeight="1" x14ac:dyDescent="0.25">
      <c r="E286" s="28" t="s">
        <v>1006</v>
      </c>
      <c r="F286" s="28" t="s">
        <v>989</v>
      </c>
      <c r="G286" s="28" t="s">
        <v>334</v>
      </c>
      <c r="H286" s="31">
        <v>41248</v>
      </c>
      <c r="I286" s="28" t="s">
        <v>1413</v>
      </c>
      <c r="J286" s="28">
        <v>1.7</v>
      </c>
      <c r="K286" s="30">
        <f t="shared" si="9"/>
        <v>1</v>
      </c>
      <c r="L286" s="30">
        <f t="shared" si="10"/>
        <v>0</v>
      </c>
    </row>
    <row r="287" spans="5:12" ht="15" customHeight="1" x14ac:dyDescent="0.25">
      <c r="E287" s="28" t="s">
        <v>1007</v>
      </c>
      <c r="F287" s="28" t="s">
        <v>989</v>
      </c>
      <c r="G287" s="28" t="s">
        <v>334</v>
      </c>
      <c r="H287" s="31">
        <v>41408</v>
      </c>
      <c r="I287" s="28" t="s">
        <v>1413</v>
      </c>
      <c r="J287" s="28">
        <v>1.93</v>
      </c>
      <c r="K287" s="30">
        <f t="shared" si="9"/>
        <v>1</v>
      </c>
      <c r="L287" s="30">
        <f t="shared" si="10"/>
        <v>0</v>
      </c>
    </row>
    <row r="288" spans="5:12" ht="15" customHeight="1" x14ac:dyDescent="0.25">
      <c r="E288" s="28" t="s">
        <v>1008</v>
      </c>
      <c r="F288" s="28" t="s">
        <v>382</v>
      </c>
      <c r="G288" s="28" t="s">
        <v>383</v>
      </c>
      <c r="H288" s="31" t="s">
        <v>1009</v>
      </c>
      <c r="I288" s="28" t="s">
        <v>1414</v>
      </c>
      <c r="J288" s="28">
        <v>1.19</v>
      </c>
      <c r="K288" s="30">
        <f t="shared" si="9"/>
        <v>1</v>
      </c>
      <c r="L288" s="30">
        <f t="shared" si="10"/>
        <v>0</v>
      </c>
    </row>
    <row r="289" spans="5:12" ht="15" customHeight="1" x14ac:dyDescent="0.25">
      <c r="E289" s="28" t="s">
        <v>1010</v>
      </c>
      <c r="F289" s="28" t="s">
        <v>333</v>
      </c>
      <c r="G289" s="28" t="s">
        <v>334</v>
      </c>
      <c r="H289" s="31">
        <v>41283</v>
      </c>
      <c r="I289" s="28" t="s">
        <v>1413</v>
      </c>
      <c r="J289" s="28">
        <v>1.64</v>
      </c>
      <c r="K289" s="30">
        <f t="shared" si="9"/>
        <v>1</v>
      </c>
      <c r="L289" s="30">
        <f t="shared" si="10"/>
        <v>0</v>
      </c>
    </row>
    <row r="290" spans="5:12" ht="15" customHeight="1" x14ac:dyDescent="0.25">
      <c r="E290" s="28" t="s">
        <v>1011</v>
      </c>
      <c r="F290" s="28" t="s">
        <v>993</v>
      </c>
      <c r="G290" s="28" t="s">
        <v>334</v>
      </c>
      <c r="H290" s="31">
        <v>41283</v>
      </c>
      <c r="I290" s="28" t="s">
        <v>1414</v>
      </c>
      <c r="J290" s="28">
        <v>1.48</v>
      </c>
      <c r="K290" s="30">
        <f t="shared" si="9"/>
        <v>1</v>
      </c>
      <c r="L290" s="30">
        <f t="shared" si="10"/>
        <v>0</v>
      </c>
    </row>
    <row r="291" spans="5:12" ht="15" customHeight="1" x14ac:dyDescent="0.25">
      <c r="E291" s="28" t="s">
        <v>1012</v>
      </c>
      <c r="F291" s="28" t="s">
        <v>1004</v>
      </c>
      <c r="G291" s="28" t="s">
        <v>334</v>
      </c>
      <c r="H291" s="31">
        <v>41248</v>
      </c>
      <c r="I291" s="28" t="s">
        <v>1413</v>
      </c>
      <c r="J291" s="28">
        <v>1.85</v>
      </c>
      <c r="K291" s="30">
        <f t="shared" si="9"/>
        <v>1</v>
      </c>
      <c r="L291" s="30">
        <f t="shared" si="10"/>
        <v>0</v>
      </c>
    </row>
    <row r="292" spans="5:12" ht="15" customHeight="1" x14ac:dyDescent="0.25">
      <c r="E292" s="28" t="s">
        <v>1013</v>
      </c>
      <c r="F292" s="28" t="s">
        <v>993</v>
      </c>
      <c r="G292" s="28" t="s">
        <v>334</v>
      </c>
      <c r="H292" s="31">
        <v>41283</v>
      </c>
      <c r="I292" s="28" t="s">
        <v>1414</v>
      </c>
      <c r="J292" s="28">
        <v>1.37</v>
      </c>
      <c r="K292" s="30">
        <f t="shared" si="9"/>
        <v>1</v>
      </c>
      <c r="L292" s="30">
        <f t="shared" si="10"/>
        <v>0</v>
      </c>
    </row>
    <row r="293" spans="5:12" ht="15" customHeight="1" x14ac:dyDescent="0.25">
      <c r="E293" s="28" t="s">
        <v>1014</v>
      </c>
      <c r="F293" s="28" t="s">
        <v>989</v>
      </c>
      <c r="G293" s="28" t="s">
        <v>334</v>
      </c>
      <c r="H293" s="31">
        <v>41254</v>
      </c>
      <c r="I293" s="28" t="s">
        <v>1413</v>
      </c>
      <c r="J293" s="28">
        <v>1.88</v>
      </c>
      <c r="K293" s="30">
        <f t="shared" si="9"/>
        <v>1</v>
      </c>
      <c r="L293" s="30">
        <f t="shared" si="10"/>
        <v>0</v>
      </c>
    </row>
    <row r="294" spans="5:12" ht="15" customHeight="1" x14ac:dyDescent="0.25">
      <c r="E294" s="28">
        <v>31077</v>
      </c>
      <c r="F294" s="28" t="s">
        <v>338</v>
      </c>
      <c r="G294" s="28" t="s">
        <v>432</v>
      </c>
      <c r="H294" s="31" t="s">
        <v>1015</v>
      </c>
      <c r="I294" s="28" t="s">
        <v>1413</v>
      </c>
      <c r="J294" s="28">
        <v>1.75</v>
      </c>
      <c r="K294" s="30">
        <f t="shared" si="9"/>
        <v>1</v>
      </c>
      <c r="L294" s="30">
        <f t="shared" si="10"/>
        <v>0</v>
      </c>
    </row>
    <row r="295" spans="5:12" ht="15" customHeight="1" x14ac:dyDescent="0.25">
      <c r="E295" s="28" t="s">
        <v>1016</v>
      </c>
      <c r="F295" s="28" t="s">
        <v>993</v>
      </c>
      <c r="G295" s="28" t="s">
        <v>334</v>
      </c>
      <c r="H295" s="31">
        <v>41283</v>
      </c>
      <c r="I295" s="28" t="s">
        <v>1414</v>
      </c>
      <c r="J295" s="28">
        <v>1.57</v>
      </c>
      <c r="K295" s="30">
        <f t="shared" si="9"/>
        <v>1</v>
      </c>
      <c r="L295" s="30">
        <f t="shared" si="10"/>
        <v>0</v>
      </c>
    </row>
    <row r="296" spans="5:12" ht="15" customHeight="1" x14ac:dyDescent="0.25">
      <c r="E296" s="28" t="s">
        <v>1017</v>
      </c>
      <c r="F296" s="28" t="s">
        <v>1018</v>
      </c>
      <c r="G296" s="28" t="s">
        <v>334</v>
      </c>
      <c r="H296" s="31">
        <v>41282</v>
      </c>
      <c r="I296" s="28" t="s">
        <v>1413</v>
      </c>
      <c r="J296" s="28">
        <v>1.84</v>
      </c>
      <c r="K296" s="30">
        <f t="shared" si="9"/>
        <v>1</v>
      </c>
      <c r="L296" s="30">
        <f t="shared" si="10"/>
        <v>0</v>
      </c>
    </row>
    <row r="297" spans="5:12" ht="15" customHeight="1" x14ac:dyDescent="0.25">
      <c r="E297" s="28" t="s">
        <v>1019</v>
      </c>
      <c r="F297" s="28" t="s">
        <v>998</v>
      </c>
      <c r="G297" s="28" t="s">
        <v>334</v>
      </c>
      <c r="H297" s="31">
        <v>41324</v>
      </c>
      <c r="I297" s="28" t="s">
        <v>1414</v>
      </c>
      <c r="J297" s="28">
        <v>1.76</v>
      </c>
      <c r="K297" s="30">
        <f t="shared" si="9"/>
        <v>1</v>
      </c>
      <c r="L297" s="30">
        <f t="shared" si="10"/>
        <v>0</v>
      </c>
    </row>
    <row r="298" spans="5:12" ht="15" customHeight="1" x14ac:dyDescent="0.25">
      <c r="E298" s="28" t="s">
        <v>1020</v>
      </c>
      <c r="F298" s="28" t="s">
        <v>359</v>
      </c>
      <c r="G298" s="28" t="s">
        <v>334</v>
      </c>
      <c r="H298" s="31">
        <v>41304</v>
      </c>
      <c r="I298" s="28" t="s">
        <v>1414</v>
      </c>
      <c r="J298" s="28">
        <v>1.24</v>
      </c>
      <c r="K298" s="30">
        <f t="shared" si="9"/>
        <v>1</v>
      </c>
      <c r="L298" s="30">
        <f t="shared" si="10"/>
        <v>0</v>
      </c>
    </row>
    <row r="299" spans="5:12" ht="15" customHeight="1" x14ac:dyDescent="0.25">
      <c r="E299" s="28" t="s">
        <v>1021</v>
      </c>
      <c r="F299" s="28" t="s">
        <v>1004</v>
      </c>
      <c r="G299" s="28" t="s">
        <v>334</v>
      </c>
      <c r="H299" s="31">
        <v>41248</v>
      </c>
      <c r="I299" s="28" t="s">
        <v>1413</v>
      </c>
      <c r="J299" s="28">
        <v>1.9</v>
      </c>
      <c r="K299" s="30">
        <f t="shared" si="9"/>
        <v>1</v>
      </c>
      <c r="L299" s="30">
        <f t="shared" si="10"/>
        <v>0</v>
      </c>
    </row>
    <row r="300" spans="5:12" ht="15" customHeight="1" x14ac:dyDescent="0.25">
      <c r="E300" s="28">
        <v>31089</v>
      </c>
      <c r="F300" s="28" t="s">
        <v>1022</v>
      </c>
      <c r="G300" s="28" t="s">
        <v>383</v>
      </c>
      <c r="H300" s="31" t="s">
        <v>1023</v>
      </c>
      <c r="I300" s="28" t="s">
        <v>1413</v>
      </c>
      <c r="J300" s="28">
        <v>1.69</v>
      </c>
      <c r="K300" s="30">
        <f t="shared" si="9"/>
        <v>1</v>
      </c>
      <c r="L300" s="30">
        <f t="shared" si="10"/>
        <v>0</v>
      </c>
    </row>
    <row r="301" spans="5:12" ht="15" customHeight="1" x14ac:dyDescent="0.25">
      <c r="E301" s="28" t="s">
        <v>1024</v>
      </c>
      <c r="F301" s="28" t="s">
        <v>989</v>
      </c>
      <c r="G301" s="28" t="s">
        <v>334</v>
      </c>
      <c r="H301" s="31">
        <v>41248</v>
      </c>
      <c r="I301" s="28" t="s">
        <v>1413</v>
      </c>
      <c r="J301" s="28">
        <v>1.83</v>
      </c>
      <c r="K301" s="30">
        <f t="shared" si="9"/>
        <v>1</v>
      </c>
      <c r="L301" s="30">
        <f t="shared" si="10"/>
        <v>0</v>
      </c>
    </row>
    <row r="302" spans="5:12" ht="15" customHeight="1" x14ac:dyDescent="0.25">
      <c r="E302" s="28" t="s">
        <v>1025</v>
      </c>
      <c r="F302" s="28" t="s">
        <v>989</v>
      </c>
      <c r="G302" s="28" t="s">
        <v>334</v>
      </c>
      <c r="H302" s="31">
        <v>41254</v>
      </c>
      <c r="I302" s="28" t="s">
        <v>1413</v>
      </c>
      <c r="J302" s="28">
        <v>1.82</v>
      </c>
      <c r="K302" s="30">
        <f t="shared" si="9"/>
        <v>1</v>
      </c>
      <c r="L302" s="30">
        <f t="shared" si="10"/>
        <v>0</v>
      </c>
    </row>
    <row r="303" spans="5:12" ht="15" customHeight="1" x14ac:dyDescent="0.25">
      <c r="E303" s="28" t="s">
        <v>1026</v>
      </c>
      <c r="F303" s="28" t="s">
        <v>351</v>
      </c>
      <c r="G303" s="28" t="s">
        <v>334</v>
      </c>
      <c r="H303" s="31">
        <v>41254</v>
      </c>
      <c r="I303" s="28" t="s">
        <v>1413</v>
      </c>
      <c r="J303" s="28">
        <v>1.73</v>
      </c>
      <c r="K303" s="30">
        <f t="shared" si="9"/>
        <v>1</v>
      </c>
      <c r="L303" s="30">
        <f t="shared" si="10"/>
        <v>0</v>
      </c>
    </row>
    <row r="304" spans="5:12" ht="15" customHeight="1" x14ac:dyDescent="0.25">
      <c r="E304" s="28" t="s">
        <v>1027</v>
      </c>
      <c r="F304" s="28" t="s">
        <v>989</v>
      </c>
      <c r="G304" s="28" t="s">
        <v>334</v>
      </c>
      <c r="H304" s="31">
        <v>41248</v>
      </c>
      <c r="I304" s="28" t="s">
        <v>1413</v>
      </c>
      <c r="J304" s="28">
        <v>1.63</v>
      </c>
      <c r="K304" s="30">
        <f t="shared" si="9"/>
        <v>1</v>
      </c>
      <c r="L304" s="30">
        <f t="shared" si="10"/>
        <v>0</v>
      </c>
    </row>
    <row r="305" spans="5:12" ht="15" customHeight="1" x14ac:dyDescent="0.25">
      <c r="E305" s="28" t="s">
        <v>1028</v>
      </c>
      <c r="F305" s="28" t="s">
        <v>1029</v>
      </c>
      <c r="G305" s="28" t="s">
        <v>334</v>
      </c>
      <c r="H305" s="31">
        <v>41248</v>
      </c>
      <c r="I305" s="28" t="s">
        <v>1413</v>
      </c>
      <c r="J305" s="28">
        <v>1.84</v>
      </c>
      <c r="K305" s="30">
        <f t="shared" si="9"/>
        <v>1</v>
      </c>
      <c r="L305" s="30">
        <f t="shared" si="10"/>
        <v>0</v>
      </c>
    </row>
    <row r="306" spans="5:12" ht="15" customHeight="1" x14ac:dyDescent="0.25">
      <c r="E306" s="28" t="s">
        <v>1030</v>
      </c>
      <c r="F306" s="28" t="s">
        <v>1031</v>
      </c>
      <c r="G306" s="28" t="s">
        <v>334</v>
      </c>
      <c r="H306" s="31">
        <v>41283</v>
      </c>
      <c r="I306" s="28" t="s">
        <v>1413</v>
      </c>
      <c r="J306" s="28">
        <v>1.54</v>
      </c>
      <c r="K306" s="30">
        <f t="shared" si="9"/>
        <v>1</v>
      </c>
      <c r="L306" s="30">
        <f t="shared" si="10"/>
        <v>0</v>
      </c>
    </row>
    <row r="307" spans="5:12" ht="15" customHeight="1" x14ac:dyDescent="0.25">
      <c r="E307" s="28" t="s">
        <v>1032</v>
      </c>
      <c r="F307" s="28" t="s">
        <v>998</v>
      </c>
      <c r="G307" s="28" t="s">
        <v>334</v>
      </c>
      <c r="H307" s="31">
        <v>41283</v>
      </c>
      <c r="I307" s="28" t="s">
        <v>1413</v>
      </c>
      <c r="J307" s="28">
        <v>1.59</v>
      </c>
      <c r="K307" s="30">
        <f t="shared" si="9"/>
        <v>1</v>
      </c>
      <c r="L307" s="30">
        <f t="shared" si="10"/>
        <v>0</v>
      </c>
    </row>
    <row r="308" spans="5:12" ht="15" customHeight="1" x14ac:dyDescent="0.25">
      <c r="E308" s="28" t="s">
        <v>1033</v>
      </c>
      <c r="F308" s="28" t="s">
        <v>1029</v>
      </c>
      <c r="G308" s="28" t="s">
        <v>334</v>
      </c>
      <c r="H308" s="31">
        <v>41254</v>
      </c>
      <c r="I308" s="28" t="s">
        <v>1413</v>
      </c>
      <c r="J308" s="28">
        <v>1.77</v>
      </c>
      <c r="K308" s="30">
        <f t="shared" si="9"/>
        <v>1</v>
      </c>
      <c r="L308" s="30">
        <f t="shared" si="10"/>
        <v>0</v>
      </c>
    </row>
    <row r="309" spans="5:12" ht="15" customHeight="1" x14ac:dyDescent="0.25">
      <c r="E309" s="28">
        <v>30344</v>
      </c>
      <c r="F309" s="28" t="s">
        <v>1022</v>
      </c>
      <c r="G309" s="28" t="s">
        <v>383</v>
      </c>
      <c r="H309" s="31" t="s">
        <v>1034</v>
      </c>
      <c r="I309" s="28" t="s">
        <v>1413</v>
      </c>
      <c r="J309" s="28">
        <v>1.65</v>
      </c>
      <c r="K309" s="30">
        <f t="shared" si="9"/>
        <v>1</v>
      </c>
      <c r="L309" s="30">
        <f t="shared" si="10"/>
        <v>0</v>
      </c>
    </row>
    <row r="310" spans="5:12" ht="15" customHeight="1" x14ac:dyDescent="0.25">
      <c r="E310" s="28" t="s">
        <v>1035</v>
      </c>
      <c r="F310" s="28" t="s">
        <v>351</v>
      </c>
      <c r="G310" s="28" t="s">
        <v>334</v>
      </c>
      <c r="H310" s="31">
        <v>41254</v>
      </c>
      <c r="I310" s="28" t="s">
        <v>1413</v>
      </c>
      <c r="J310" s="28">
        <v>1.75</v>
      </c>
      <c r="K310" s="30">
        <f t="shared" si="9"/>
        <v>1</v>
      </c>
      <c r="L310" s="30">
        <f t="shared" si="10"/>
        <v>0</v>
      </c>
    </row>
    <row r="311" spans="5:12" ht="15" customHeight="1" x14ac:dyDescent="0.25">
      <c r="E311" s="28" t="s">
        <v>1036</v>
      </c>
      <c r="F311" s="28" t="s">
        <v>351</v>
      </c>
      <c r="G311" s="28" t="s">
        <v>334</v>
      </c>
      <c r="H311" s="31">
        <v>41248</v>
      </c>
      <c r="I311" s="28" t="s">
        <v>1413</v>
      </c>
      <c r="J311" s="28">
        <v>1.82</v>
      </c>
      <c r="K311" s="30">
        <f t="shared" si="9"/>
        <v>1</v>
      </c>
      <c r="L311" s="30">
        <f t="shared" si="10"/>
        <v>0</v>
      </c>
    </row>
    <row r="312" spans="5:12" ht="15" customHeight="1" x14ac:dyDescent="0.25">
      <c r="E312" s="28" t="s">
        <v>1037</v>
      </c>
      <c r="F312" s="28" t="s">
        <v>993</v>
      </c>
      <c r="G312" s="28" t="s">
        <v>334</v>
      </c>
      <c r="H312" s="31">
        <v>41283</v>
      </c>
      <c r="I312" s="28" t="s">
        <v>1414</v>
      </c>
      <c r="J312" s="28">
        <v>1.35</v>
      </c>
      <c r="K312" s="30">
        <f t="shared" si="9"/>
        <v>1</v>
      </c>
      <c r="L312" s="30">
        <f t="shared" si="10"/>
        <v>0</v>
      </c>
    </row>
    <row r="313" spans="5:12" ht="15" customHeight="1" x14ac:dyDescent="0.25">
      <c r="E313" s="28" t="s">
        <v>1038</v>
      </c>
      <c r="F313" s="28" t="s">
        <v>333</v>
      </c>
      <c r="G313" s="28" t="s">
        <v>334</v>
      </c>
      <c r="H313" s="31">
        <v>41304</v>
      </c>
      <c r="I313" s="28" t="s">
        <v>1414</v>
      </c>
      <c r="J313" s="28">
        <v>1.64</v>
      </c>
      <c r="K313" s="30">
        <f t="shared" si="9"/>
        <v>1</v>
      </c>
      <c r="L313" s="30">
        <f t="shared" si="10"/>
        <v>0</v>
      </c>
    </row>
    <row r="314" spans="5:12" ht="15" customHeight="1" x14ac:dyDescent="0.25">
      <c r="E314" s="28" t="s">
        <v>1039</v>
      </c>
      <c r="F314" s="28" t="s">
        <v>1040</v>
      </c>
      <c r="G314" s="28" t="s">
        <v>334</v>
      </c>
      <c r="H314" s="31">
        <v>41248</v>
      </c>
      <c r="I314" s="28" t="s">
        <v>1413</v>
      </c>
      <c r="J314" s="28">
        <v>1.83</v>
      </c>
      <c r="K314" s="30">
        <f t="shared" si="9"/>
        <v>1</v>
      </c>
      <c r="L314" s="30">
        <f t="shared" si="10"/>
        <v>0</v>
      </c>
    </row>
    <row r="315" spans="5:12" ht="15" customHeight="1" x14ac:dyDescent="0.25">
      <c r="E315" s="28" t="s">
        <v>1041</v>
      </c>
      <c r="F315" s="28" t="s">
        <v>382</v>
      </c>
      <c r="G315" s="28" t="s">
        <v>334</v>
      </c>
      <c r="H315" s="31">
        <v>41402</v>
      </c>
      <c r="I315" s="28" t="s">
        <v>1413</v>
      </c>
      <c r="J315" s="28">
        <v>1.73</v>
      </c>
      <c r="K315" s="30">
        <f t="shared" si="9"/>
        <v>1</v>
      </c>
      <c r="L315" s="30">
        <f t="shared" si="10"/>
        <v>0</v>
      </c>
    </row>
    <row r="316" spans="5:12" ht="15" customHeight="1" x14ac:dyDescent="0.25">
      <c r="E316" s="28" t="s">
        <v>1042</v>
      </c>
      <c r="F316" s="28" t="s">
        <v>1040</v>
      </c>
      <c r="G316" s="28" t="s">
        <v>334</v>
      </c>
      <c r="H316" s="31">
        <v>41248</v>
      </c>
      <c r="I316" s="28" t="s">
        <v>1413</v>
      </c>
      <c r="J316" s="28">
        <v>1.74</v>
      </c>
      <c r="K316" s="30">
        <f t="shared" si="9"/>
        <v>1</v>
      </c>
      <c r="L316" s="30">
        <f t="shared" si="10"/>
        <v>0</v>
      </c>
    </row>
    <row r="317" spans="5:12" ht="15" customHeight="1" x14ac:dyDescent="0.25">
      <c r="E317" s="28" t="s">
        <v>1043</v>
      </c>
      <c r="F317" s="28" t="s">
        <v>1044</v>
      </c>
      <c r="G317" s="28" t="s">
        <v>334</v>
      </c>
      <c r="H317" s="31">
        <v>41282</v>
      </c>
      <c r="I317" s="28" t="s">
        <v>1413</v>
      </c>
      <c r="J317" s="28">
        <v>1.89</v>
      </c>
      <c r="K317" s="30">
        <f t="shared" si="9"/>
        <v>1</v>
      </c>
      <c r="L317" s="30">
        <f t="shared" si="10"/>
        <v>0</v>
      </c>
    </row>
    <row r="318" spans="5:12" ht="15" customHeight="1" x14ac:dyDescent="0.25">
      <c r="E318" s="28" t="s">
        <v>1045</v>
      </c>
      <c r="F318" s="28" t="s">
        <v>989</v>
      </c>
      <c r="G318" s="28" t="s">
        <v>334</v>
      </c>
      <c r="H318" s="31">
        <v>41248</v>
      </c>
      <c r="I318" s="28" t="s">
        <v>1413</v>
      </c>
      <c r="J318" s="28">
        <v>1.68</v>
      </c>
      <c r="K318" s="30">
        <f t="shared" ref="K318:K381" si="11">IF(OR(J318&lt;$B$12,J318="&lt; 0"),1,0)</f>
        <v>1</v>
      </c>
      <c r="L318" s="30">
        <f t="shared" ref="L318:L381" si="12">IF(K318=1,0,1)</f>
        <v>0</v>
      </c>
    </row>
    <row r="319" spans="5:12" ht="15" customHeight="1" x14ac:dyDescent="0.25">
      <c r="E319" s="28" t="s">
        <v>1046</v>
      </c>
      <c r="F319" s="28" t="s">
        <v>989</v>
      </c>
      <c r="G319" s="28" t="s">
        <v>334</v>
      </c>
      <c r="H319" s="31">
        <v>41248</v>
      </c>
      <c r="I319" s="28" t="s">
        <v>1413</v>
      </c>
      <c r="J319" s="28">
        <v>1.88</v>
      </c>
      <c r="K319" s="30">
        <f t="shared" si="11"/>
        <v>1</v>
      </c>
      <c r="L319" s="30">
        <f t="shared" si="12"/>
        <v>0</v>
      </c>
    </row>
    <row r="320" spans="5:12" ht="15" customHeight="1" x14ac:dyDescent="0.25">
      <c r="E320" s="28">
        <v>13169</v>
      </c>
      <c r="F320" s="28" t="s">
        <v>338</v>
      </c>
      <c r="G320" s="28" t="s">
        <v>432</v>
      </c>
      <c r="H320" s="31" t="s">
        <v>1047</v>
      </c>
      <c r="I320" s="28" t="s">
        <v>1413</v>
      </c>
      <c r="J320" s="28">
        <v>1.85</v>
      </c>
      <c r="K320" s="30">
        <f t="shared" si="11"/>
        <v>1</v>
      </c>
      <c r="L320" s="30">
        <f t="shared" si="12"/>
        <v>0</v>
      </c>
    </row>
    <row r="321" spans="5:12" ht="15" customHeight="1" x14ac:dyDescent="0.25">
      <c r="E321" s="28" t="s">
        <v>1048</v>
      </c>
      <c r="F321" s="28" t="s">
        <v>989</v>
      </c>
      <c r="G321" s="28" t="s">
        <v>334</v>
      </c>
      <c r="H321" s="31">
        <v>41248</v>
      </c>
      <c r="I321" s="28" t="s">
        <v>1413</v>
      </c>
      <c r="J321" s="28">
        <v>1.67</v>
      </c>
      <c r="K321" s="30">
        <f t="shared" si="11"/>
        <v>1</v>
      </c>
      <c r="L321" s="30">
        <f t="shared" si="12"/>
        <v>0</v>
      </c>
    </row>
    <row r="322" spans="5:12" ht="15" customHeight="1" x14ac:dyDescent="0.25">
      <c r="E322" s="28">
        <v>31079</v>
      </c>
      <c r="F322" s="28" t="s">
        <v>1049</v>
      </c>
      <c r="G322" s="28" t="s">
        <v>383</v>
      </c>
      <c r="H322" s="31" t="s">
        <v>1050</v>
      </c>
      <c r="I322" s="28" t="s">
        <v>1413</v>
      </c>
      <c r="J322" s="28">
        <v>1.73</v>
      </c>
      <c r="K322" s="30">
        <f t="shared" si="11"/>
        <v>1</v>
      </c>
      <c r="L322" s="30">
        <f t="shared" si="12"/>
        <v>0</v>
      </c>
    </row>
    <row r="323" spans="5:12" ht="15" customHeight="1" x14ac:dyDescent="0.25">
      <c r="E323" s="28">
        <v>211</v>
      </c>
      <c r="F323" s="28" t="s">
        <v>338</v>
      </c>
      <c r="G323" s="28" t="s">
        <v>432</v>
      </c>
      <c r="H323" s="31" t="s">
        <v>1051</v>
      </c>
      <c r="I323" s="28" t="s">
        <v>1413</v>
      </c>
      <c r="J323" s="28">
        <v>1.91</v>
      </c>
      <c r="K323" s="30">
        <f t="shared" si="11"/>
        <v>1</v>
      </c>
      <c r="L323" s="30">
        <f t="shared" si="12"/>
        <v>0</v>
      </c>
    </row>
    <row r="324" spans="5:12" ht="15" customHeight="1" x14ac:dyDescent="0.25">
      <c r="E324" s="28" t="s">
        <v>1052</v>
      </c>
      <c r="F324" s="28" t="s">
        <v>1040</v>
      </c>
      <c r="G324" s="28" t="s">
        <v>334</v>
      </c>
      <c r="H324" s="31">
        <v>41248</v>
      </c>
      <c r="I324" s="28" t="s">
        <v>1413</v>
      </c>
      <c r="J324" s="28">
        <v>1.91</v>
      </c>
      <c r="K324" s="30">
        <f t="shared" si="11"/>
        <v>1</v>
      </c>
      <c r="L324" s="30">
        <f t="shared" si="12"/>
        <v>0</v>
      </c>
    </row>
    <row r="325" spans="5:12" ht="15" customHeight="1" x14ac:dyDescent="0.25">
      <c r="E325" s="28" t="s">
        <v>1053</v>
      </c>
      <c r="F325" s="28" t="s">
        <v>989</v>
      </c>
      <c r="G325" s="28" t="s">
        <v>334</v>
      </c>
      <c r="H325" s="31">
        <v>41248</v>
      </c>
      <c r="I325" s="28" t="s">
        <v>1413</v>
      </c>
      <c r="J325" s="28">
        <v>1.66</v>
      </c>
      <c r="K325" s="30">
        <f t="shared" si="11"/>
        <v>1</v>
      </c>
      <c r="L325" s="30">
        <f t="shared" si="12"/>
        <v>0</v>
      </c>
    </row>
    <row r="326" spans="5:12" ht="15" customHeight="1" x14ac:dyDescent="0.25">
      <c r="E326" s="28" t="s">
        <v>1054</v>
      </c>
      <c r="F326" s="28" t="s">
        <v>338</v>
      </c>
      <c r="G326" s="28" t="s">
        <v>432</v>
      </c>
      <c r="H326" s="31" t="s">
        <v>1055</v>
      </c>
      <c r="I326" s="28" t="s">
        <v>1413</v>
      </c>
      <c r="J326" s="28">
        <v>1.85</v>
      </c>
      <c r="K326" s="30">
        <f t="shared" si="11"/>
        <v>1</v>
      </c>
      <c r="L326" s="30">
        <f t="shared" si="12"/>
        <v>0</v>
      </c>
    </row>
    <row r="327" spans="5:12" ht="15" customHeight="1" x14ac:dyDescent="0.25">
      <c r="E327" s="28" t="s">
        <v>1056</v>
      </c>
      <c r="F327" s="28" t="s">
        <v>1057</v>
      </c>
      <c r="G327" s="28" t="s">
        <v>334</v>
      </c>
      <c r="H327" s="31">
        <v>41282</v>
      </c>
      <c r="I327" s="28" t="s">
        <v>1413</v>
      </c>
      <c r="J327" s="28">
        <v>1.84</v>
      </c>
      <c r="K327" s="30">
        <f t="shared" si="11"/>
        <v>1</v>
      </c>
      <c r="L327" s="30">
        <f t="shared" si="12"/>
        <v>0</v>
      </c>
    </row>
    <row r="328" spans="5:12" ht="15" customHeight="1" x14ac:dyDescent="0.25">
      <c r="E328" s="28" t="s">
        <v>1058</v>
      </c>
      <c r="F328" s="28" t="s">
        <v>382</v>
      </c>
      <c r="G328" s="28" t="s">
        <v>334</v>
      </c>
      <c r="H328" s="31">
        <v>43686</v>
      </c>
      <c r="I328" s="28" t="s">
        <v>1413</v>
      </c>
      <c r="J328" s="28">
        <v>1.85</v>
      </c>
      <c r="K328" s="30">
        <f t="shared" si="11"/>
        <v>1</v>
      </c>
      <c r="L328" s="30">
        <f t="shared" si="12"/>
        <v>0</v>
      </c>
    </row>
    <row r="329" spans="5:12" ht="15" customHeight="1" x14ac:dyDescent="0.25">
      <c r="E329" s="28" t="s">
        <v>1059</v>
      </c>
      <c r="F329" s="28" t="s">
        <v>354</v>
      </c>
      <c r="G329" s="28" t="s">
        <v>334</v>
      </c>
      <c r="H329" s="31">
        <v>43068</v>
      </c>
      <c r="I329" s="28" t="s">
        <v>1413</v>
      </c>
      <c r="J329" s="28">
        <v>1.8</v>
      </c>
      <c r="K329" s="30">
        <f t="shared" si="11"/>
        <v>1</v>
      </c>
      <c r="L329" s="30">
        <f t="shared" si="12"/>
        <v>0</v>
      </c>
    </row>
    <row r="330" spans="5:12" ht="15" customHeight="1" x14ac:dyDescent="0.25">
      <c r="E330" s="28" t="s">
        <v>1060</v>
      </c>
      <c r="F330" s="28" t="s">
        <v>989</v>
      </c>
      <c r="G330" s="28" t="s">
        <v>334</v>
      </c>
      <c r="H330" s="31">
        <v>41254</v>
      </c>
      <c r="I330" s="28" t="s">
        <v>1413</v>
      </c>
      <c r="J330" s="28">
        <v>1.93</v>
      </c>
      <c r="K330" s="30">
        <f t="shared" si="11"/>
        <v>1</v>
      </c>
      <c r="L330" s="30">
        <f t="shared" si="12"/>
        <v>0</v>
      </c>
    </row>
    <row r="331" spans="5:12" ht="15" customHeight="1" x14ac:dyDescent="0.25">
      <c r="E331" s="28" t="s">
        <v>1061</v>
      </c>
      <c r="F331" s="28" t="s">
        <v>989</v>
      </c>
      <c r="G331" s="28" t="s">
        <v>334</v>
      </c>
      <c r="H331" s="31">
        <v>41248</v>
      </c>
      <c r="I331" s="28" t="s">
        <v>1413</v>
      </c>
      <c r="J331" s="28">
        <v>1.7</v>
      </c>
      <c r="K331" s="30">
        <f t="shared" si="11"/>
        <v>1</v>
      </c>
      <c r="L331" s="30">
        <f t="shared" si="12"/>
        <v>0</v>
      </c>
    </row>
    <row r="332" spans="5:12" ht="15" customHeight="1" x14ac:dyDescent="0.25">
      <c r="E332" s="28" t="s">
        <v>1062</v>
      </c>
      <c r="F332" s="28" t="s">
        <v>1057</v>
      </c>
      <c r="G332" s="28" t="s">
        <v>334</v>
      </c>
      <c r="H332" s="31">
        <v>41282</v>
      </c>
      <c r="I332" s="28" t="s">
        <v>1413</v>
      </c>
      <c r="J332" s="28">
        <v>1.79</v>
      </c>
      <c r="K332" s="30">
        <f t="shared" si="11"/>
        <v>1</v>
      </c>
      <c r="L332" s="30">
        <f t="shared" si="12"/>
        <v>0</v>
      </c>
    </row>
    <row r="333" spans="5:12" ht="15" customHeight="1" x14ac:dyDescent="0.25">
      <c r="E333" s="28" t="s">
        <v>1063</v>
      </c>
      <c r="F333" s="28" t="s">
        <v>989</v>
      </c>
      <c r="G333" s="28" t="s">
        <v>334</v>
      </c>
      <c r="H333" s="31">
        <v>41248</v>
      </c>
      <c r="I333" s="28" t="s">
        <v>1413</v>
      </c>
      <c r="J333" s="28">
        <v>1.93</v>
      </c>
      <c r="K333" s="30">
        <f t="shared" si="11"/>
        <v>1</v>
      </c>
      <c r="L333" s="30">
        <f t="shared" si="12"/>
        <v>0</v>
      </c>
    </row>
    <row r="334" spans="5:12" ht="15" customHeight="1" x14ac:dyDescent="0.25">
      <c r="E334" s="28" t="s">
        <v>1064</v>
      </c>
      <c r="F334" s="28" t="s">
        <v>1065</v>
      </c>
      <c r="G334" s="28" t="s">
        <v>334</v>
      </c>
      <c r="H334" s="31">
        <v>41282</v>
      </c>
      <c r="I334" s="28" t="s">
        <v>1413</v>
      </c>
      <c r="J334" s="28">
        <v>1.78</v>
      </c>
      <c r="K334" s="30">
        <f t="shared" si="11"/>
        <v>1</v>
      </c>
      <c r="L334" s="30">
        <f t="shared" si="12"/>
        <v>0</v>
      </c>
    </row>
    <row r="335" spans="5:12" ht="15" customHeight="1" x14ac:dyDescent="0.25">
      <c r="E335" s="28" t="s">
        <v>1066</v>
      </c>
      <c r="F335" s="28" t="s">
        <v>351</v>
      </c>
      <c r="G335" s="28" t="s">
        <v>334</v>
      </c>
      <c r="H335" s="31">
        <v>41254</v>
      </c>
      <c r="I335" s="28" t="s">
        <v>1413</v>
      </c>
      <c r="J335" s="28">
        <v>1.72</v>
      </c>
      <c r="K335" s="30">
        <f t="shared" si="11"/>
        <v>1</v>
      </c>
      <c r="L335" s="30">
        <f t="shared" si="12"/>
        <v>0</v>
      </c>
    </row>
    <row r="336" spans="5:12" ht="15" customHeight="1" x14ac:dyDescent="0.25">
      <c r="E336" s="28" t="s">
        <v>1067</v>
      </c>
      <c r="F336" s="28" t="s">
        <v>1057</v>
      </c>
      <c r="G336" s="28" t="s">
        <v>334</v>
      </c>
      <c r="H336" s="31">
        <v>41282</v>
      </c>
      <c r="I336" s="28" t="s">
        <v>1413</v>
      </c>
      <c r="J336" s="28">
        <v>1.81</v>
      </c>
      <c r="K336" s="30">
        <f t="shared" si="11"/>
        <v>1</v>
      </c>
      <c r="L336" s="30">
        <f t="shared" si="12"/>
        <v>0</v>
      </c>
    </row>
    <row r="337" spans="5:12" ht="15" customHeight="1" x14ac:dyDescent="0.25">
      <c r="E337" s="28" t="s">
        <v>1068</v>
      </c>
      <c r="F337" s="28" t="s">
        <v>1057</v>
      </c>
      <c r="G337" s="28" t="s">
        <v>334</v>
      </c>
      <c r="H337" s="31">
        <v>41282</v>
      </c>
      <c r="I337" s="28" t="s">
        <v>1413</v>
      </c>
      <c r="J337" s="28">
        <v>1.73</v>
      </c>
      <c r="K337" s="30">
        <f t="shared" si="11"/>
        <v>1</v>
      </c>
      <c r="L337" s="30">
        <f t="shared" si="12"/>
        <v>0</v>
      </c>
    </row>
    <row r="338" spans="5:12" ht="15" customHeight="1" x14ac:dyDescent="0.25">
      <c r="E338" s="28" t="s">
        <v>1069</v>
      </c>
      <c r="F338" s="28" t="s">
        <v>1018</v>
      </c>
      <c r="G338" s="28" t="s">
        <v>334</v>
      </c>
      <c r="H338" s="31">
        <v>41282</v>
      </c>
      <c r="I338" s="28" t="s">
        <v>1413</v>
      </c>
      <c r="J338" s="28">
        <v>1.85</v>
      </c>
      <c r="K338" s="30">
        <f t="shared" si="11"/>
        <v>1</v>
      </c>
      <c r="L338" s="30">
        <f t="shared" si="12"/>
        <v>0</v>
      </c>
    </row>
    <row r="339" spans="5:12" ht="15" customHeight="1" x14ac:dyDescent="0.25">
      <c r="E339" s="28" t="s">
        <v>1070</v>
      </c>
      <c r="F339" s="28" t="s">
        <v>1029</v>
      </c>
      <c r="G339" s="28" t="s">
        <v>334</v>
      </c>
      <c r="H339" s="31">
        <v>41248</v>
      </c>
      <c r="I339" s="28" t="s">
        <v>1413</v>
      </c>
      <c r="J339" s="28">
        <v>1.81</v>
      </c>
      <c r="K339" s="30">
        <f t="shared" si="11"/>
        <v>1</v>
      </c>
      <c r="L339" s="30">
        <f t="shared" si="12"/>
        <v>0</v>
      </c>
    </row>
    <row r="340" spans="5:12" ht="15" customHeight="1" x14ac:dyDescent="0.25">
      <c r="E340" s="28">
        <v>26972</v>
      </c>
      <c r="F340" s="28" t="s">
        <v>338</v>
      </c>
      <c r="G340" s="28" t="s">
        <v>432</v>
      </c>
      <c r="H340" s="31" t="s">
        <v>1071</v>
      </c>
      <c r="I340" s="28" t="s">
        <v>1413</v>
      </c>
      <c r="J340" s="28">
        <v>1.92</v>
      </c>
      <c r="K340" s="30">
        <f t="shared" si="11"/>
        <v>1</v>
      </c>
      <c r="L340" s="30">
        <f t="shared" si="12"/>
        <v>0</v>
      </c>
    </row>
    <row r="341" spans="5:12" ht="15" customHeight="1" x14ac:dyDescent="0.25">
      <c r="E341" s="28">
        <v>29213</v>
      </c>
      <c r="F341" s="28" t="s">
        <v>338</v>
      </c>
      <c r="G341" s="28" t="s">
        <v>432</v>
      </c>
      <c r="H341" s="31" t="s">
        <v>1072</v>
      </c>
      <c r="I341" s="28" t="s">
        <v>1413</v>
      </c>
      <c r="J341" s="28">
        <v>1.88</v>
      </c>
      <c r="K341" s="30">
        <f t="shared" si="11"/>
        <v>1</v>
      </c>
      <c r="L341" s="30">
        <f t="shared" si="12"/>
        <v>0</v>
      </c>
    </row>
    <row r="342" spans="5:12" ht="15" customHeight="1" x14ac:dyDescent="0.25">
      <c r="E342" s="28" t="s">
        <v>1073</v>
      </c>
      <c r="F342" s="28" t="s">
        <v>1040</v>
      </c>
      <c r="G342" s="28" t="s">
        <v>334</v>
      </c>
      <c r="H342" s="31">
        <v>41248</v>
      </c>
      <c r="I342" s="28" t="s">
        <v>1413</v>
      </c>
      <c r="J342" s="28">
        <v>1.8</v>
      </c>
      <c r="K342" s="30">
        <f t="shared" si="11"/>
        <v>1</v>
      </c>
      <c r="L342" s="30">
        <f t="shared" si="12"/>
        <v>0</v>
      </c>
    </row>
    <row r="343" spans="5:12" ht="15" customHeight="1" x14ac:dyDescent="0.25">
      <c r="E343" s="28" t="s">
        <v>1074</v>
      </c>
      <c r="F343" s="28" t="s">
        <v>989</v>
      </c>
      <c r="G343" s="28" t="s">
        <v>334</v>
      </c>
      <c r="H343" s="31">
        <v>41254</v>
      </c>
      <c r="I343" s="28" t="s">
        <v>1413</v>
      </c>
      <c r="J343" s="28">
        <v>1.79</v>
      </c>
      <c r="K343" s="30">
        <f t="shared" si="11"/>
        <v>1</v>
      </c>
      <c r="L343" s="30">
        <f t="shared" si="12"/>
        <v>0</v>
      </c>
    </row>
    <row r="344" spans="5:12" ht="15" customHeight="1" x14ac:dyDescent="0.25">
      <c r="E344" s="28">
        <v>32</v>
      </c>
      <c r="F344" s="28" t="s">
        <v>1022</v>
      </c>
      <c r="G344" s="28" t="s">
        <v>383</v>
      </c>
      <c r="H344" s="31" t="s">
        <v>1075</v>
      </c>
      <c r="I344" s="28" t="s">
        <v>1413</v>
      </c>
      <c r="J344" s="28">
        <v>1.49</v>
      </c>
      <c r="K344" s="30">
        <f t="shared" si="11"/>
        <v>1</v>
      </c>
      <c r="L344" s="30">
        <f t="shared" si="12"/>
        <v>0</v>
      </c>
    </row>
    <row r="345" spans="5:12" ht="15" customHeight="1" x14ac:dyDescent="0.25">
      <c r="E345" s="28">
        <v>31100</v>
      </c>
      <c r="F345" s="28" t="s">
        <v>1022</v>
      </c>
      <c r="G345" s="28" t="s">
        <v>383</v>
      </c>
      <c r="H345" s="31" t="s">
        <v>1076</v>
      </c>
      <c r="I345" s="28" t="s">
        <v>1413</v>
      </c>
      <c r="J345" s="28">
        <v>1.56</v>
      </c>
      <c r="K345" s="30">
        <f t="shared" si="11"/>
        <v>1</v>
      </c>
      <c r="L345" s="30">
        <f t="shared" si="12"/>
        <v>0</v>
      </c>
    </row>
    <row r="346" spans="5:12" ht="15" customHeight="1" x14ac:dyDescent="0.25">
      <c r="E346" s="28" t="s">
        <v>1077</v>
      </c>
      <c r="F346" s="28" t="s">
        <v>1078</v>
      </c>
      <c r="G346" s="28" t="s">
        <v>334</v>
      </c>
      <c r="H346" s="31">
        <v>41254</v>
      </c>
      <c r="I346" s="28" t="s">
        <v>1413</v>
      </c>
      <c r="J346" s="28">
        <v>1.85</v>
      </c>
      <c r="K346" s="30">
        <f t="shared" si="11"/>
        <v>1</v>
      </c>
      <c r="L346" s="30">
        <f t="shared" si="12"/>
        <v>0</v>
      </c>
    </row>
    <row r="347" spans="5:12" ht="15" customHeight="1" x14ac:dyDescent="0.25">
      <c r="E347" s="28" t="s">
        <v>1079</v>
      </c>
      <c r="F347" s="28" t="s">
        <v>338</v>
      </c>
      <c r="G347" s="28" t="s">
        <v>432</v>
      </c>
      <c r="H347" s="31" t="s">
        <v>1080</v>
      </c>
      <c r="I347" s="28" t="s">
        <v>1413</v>
      </c>
      <c r="J347" s="28">
        <v>1.89</v>
      </c>
      <c r="K347" s="30">
        <f t="shared" si="11"/>
        <v>1</v>
      </c>
      <c r="L347" s="30">
        <f t="shared" si="12"/>
        <v>0</v>
      </c>
    </row>
    <row r="348" spans="5:12" ht="15" customHeight="1" x14ac:dyDescent="0.25">
      <c r="E348" s="28">
        <v>181001478</v>
      </c>
      <c r="F348" s="28" t="s">
        <v>333</v>
      </c>
      <c r="G348" s="28" t="s">
        <v>334</v>
      </c>
      <c r="H348" s="31">
        <v>43222</v>
      </c>
      <c r="I348" s="28" t="s">
        <v>1413</v>
      </c>
      <c r="J348" s="28">
        <v>1.85</v>
      </c>
      <c r="K348" s="30">
        <f t="shared" si="11"/>
        <v>1</v>
      </c>
      <c r="L348" s="30">
        <f t="shared" si="12"/>
        <v>0</v>
      </c>
    </row>
    <row r="349" spans="5:12" ht="15" customHeight="1" x14ac:dyDescent="0.25">
      <c r="E349" s="28">
        <v>68</v>
      </c>
      <c r="F349" s="28" t="s">
        <v>1049</v>
      </c>
      <c r="G349" s="28" t="s">
        <v>383</v>
      </c>
      <c r="H349" s="31" t="s">
        <v>1081</v>
      </c>
      <c r="I349" s="28" t="s">
        <v>1413</v>
      </c>
      <c r="J349" s="28">
        <v>1.87</v>
      </c>
      <c r="K349" s="30">
        <f t="shared" si="11"/>
        <v>1</v>
      </c>
      <c r="L349" s="30">
        <f t="shared" si="12"/>
        <v>0</v>
      </c>
    </row>
    <row r="350" spans="5:12" ht="15" customHeight="1" x14ac:dyDescent="0.25">
      <c r="E350" s="28">
        <v>29211</v>
      </c>
      <c r="F350" s="28" t="s">
        <v>1049</v>
      </c>
      <c r="G350" s="28" t="s">
        <v>383</v>
      </c>
      <c r="H350" s="31" t="s">
        <v>1082</v>
      </c>
      <c r="I350" s="28" t="s">
        <v>1413</v>
      </c>
      <c r="J350" s="28">
        <v>1.83</v>
      </c>
      <c r="K350" s="30">
        <f t="shared" si="11"/>
        <v>1</v>
      </c>
      <c r="L350" s="30">
        <f t="shared" si="12"/>
        <v>0</v>
      </c>
    </row>
    <row r="351" spans="5:12" ht="15" customHeight="1" x14ac:dyDescent="0.25">
      <c r="E351" s="28" t="s">
        <v>1083</v>
      </c>
      <c r="F351" s="28" t="s">
        <v>338</v>
      </c>
      <c r="G351" s="28" t="s">
        <v>432</v>
      </c>
      <c r="H351" s="31" t="s">
        <v>1084</v>
      </c>
      <c r="I351" s="28" t="s">
        <v>1413</v>
      </c>
      <c r="J351" s="28">
        <v>1.94</v>
      </c>
      <c r="K351" s="30">
        <f t="shared" si="11"/>
        <v>1</v>
      </c>
      <c r="L351" s="30">
        <f t="shared" si="12"/>
        <v>0</v>
      </c>
    </row>
    <row r="352" spans="5:12" ht="15" customHeight="1" x14ac:dyDescent="0.25">
      <c r="E352" s="28">
        <v>85</v>
      </c>
      <c r="F352" s="28" t="s">
        <v>338</v>
      </c>
      <c r="G352" s="28" t="s">
        <v>432</v>
      </c>
      <c r="H352" s="31" t="s">
        <v>1085</v>
      </c>
      <c r="I352" s="28" t="s">
        <v>1413</v>
      </c>
      <c r="J352" s="28">
        <v>1.93</v>
      </c>
      <c r="K352" s="30">
        <f t="shared" si="11"/>
        <v>1</v>
      </c>
      <c r="L352" s="30">
        <f t="shared" si="12"/>
        <v>0</v>
      </c>
    </row>
    <row r="353" spans="5:12" ht="15" customHeight="1" x14ac:dyDescent="0.25">
      <c r="E353" s="28" t="s">
        <v>1086</v>
      </c>
      <c r="F353" s="28" t="s">
        <v>989</v>
      </c>
      <c r="G353" s="28" t="s">
        <v>334</v>
      </c>
      <c r="H353" s="31">
        <v>41248</v>
      </c>
      <c r="I353" s="28" t="s">
        <v>1413</v>
      </c>
      <c r="J353" s="28">
        <v>1.88</v>
      </c>
      <c r="K353" s="30">
        <f t="shared" si="11"/>
        <v>1</v>
      </c>
      <c r="L353" s="30">
        <f t="shared" si="12"/>
        <v>0</v>
      </c>
    </row>
    <row r="354" spans="5:12" ht="15" customHeight="1" x14ac:dyDescent="0.25">
      <c r="E354" s="28">
        <v>26817</v>
      </c>
      <c r="F354" s="28" t="s">
        <v>338</v>
      </c>
      <c r="G354" s="28" t="s">
        <v>432</v>
      </c>
      <c r="H354" s="31" t="s">
        <v>1087</v>
      </c>
      <c r="I354" s="28" t="s">
        <v>1413</v>
      </c>
      <c r="J354" s="28">
        <v>1.86</v>
      </c>
      <c r="K354" s="30">
        <f t="shared" si="11"/>
        <v>1</v>
      </c>
      <c r="L354" s="30">
        <f t="shared" si="12"/>
        <v>0</v>
      </c>
    </row>
    <row r="355" spans="5:12" ht="15" customHeight="1" x14ac:dyDescent="0.25">
      <c r="E355" s="28">
        <v>93</v>
      </c>
      <c r="F355" s="28" t="s">
        <v>338</v>
      </c>
      <c r="G355" s="28" t="s">
        <v>432</v>
      </c>
      <c r="H355" s="31" t="s">
        <v>1088</v>
      </c>
      <c r="I355" s="28" t="s">
        <v>1413</v>
      </c>
      <c r="J355" s="28">
        <v>1.67</v>
      </c>
      <c r="K355" s="30">
        <f t="shared" si="11"/>
        <v>1</v>
      </c>
      <c r="L355" s="30">
        <f t="shared" si="12"/>
        <v>0</v>
      </c>
    </row>
    <row r="356" spans="5:12" ht="15" customHeight="1" x14ac:dyDescent="0.25">
      <c r="E356" s="28" t="s">
        <v>1089</v>
      </c>
      <c r="F356" s="28" t="s">
        <v>338</v>
      </c>
      <c r="G356" s="28" t="s">
        <v>432</v>
      </c>
      <c r="H356" s="31" t="s">
        <v>1090</v>
      </c>
      <c r="I356" s="28" t="s">
        <v>1413</v>
      </c>
      <c r="J356" s="28">
        <v>1.85</v>
      </c>
      <c r="K356" s="30">
        <f t="shared" si="11"/>
        <v>1</v>
      </c>
      <c r="L356" s="30">
        <f t="shared" si="12"/>
        <v>0</v>
      </c>
    </row>
    <row r="357" spans="5:12" ht="15" customHeight="1" x14ac:dyDescent="0.25">
      <c r="E357" s="28" t="s">
        <v>1091</v>
      </c>
      <c r="F357" s="28" t="s">
        <v>338</v>
      </c>
      <c r="G357" s="28" t="s">
        <v>432</v>
      </c>
      <c r="H357" s="31" t="s">
        <v>1092</v>
      </c>
      <c r="I357" s="28" t="s">
        <v>1413</v>
      </c>
      <c r="J357" s="28">
        <v>1.6</v>
      </c>
      <c r="K357" s="30">
        <f t="shared" si="11"/>
        <v>1</v>
      </c>
      <c r="L357" s="30">
        <f t="shared" si="12"/>
        <v>0</v>
      </c>
    </row>
    <row r="358" spans="5:12" ht="15" customHeight="1" x14ac:dyDescent="0.25">
      <c r="E358" s="28">
        <v>79</v>
      </c>
      <c r="F358" s="28" t="s">
        <v>338</v>
      </c>
      <c r="G358" s="28" t="s">
        <v>432</v>
      </c>
      <c r="H358" s="31" t="s">
        <v>1093</v>
      </c>
      <c r="I358" s="28" t="s">
        <v>1413</v>
      </c>
      <c r="J358" s="28">
        <v>1.94</v>
      </c>
      <c r="K358" s="30">
        <f t="shared" si="11"/>
        <v>1</v>
      </c>
      <c r="L358" s="30">
        <f t="shared" si="12"/>
        <v>0</v>
      </c>
    </row>
    <row r="359" spans="5:12" ht="15" customHeight="1" x14ac:dyDescent="0.25">
      <c r="E359" s="28">
        <v>3</v>
      </c>
      <c r="F359" s="28" t="s">
        <v>338</v>
      </c>
      <c r="G359" s="28" t="s">
        <v>432</v>
      </c>
      <c r="H359" s="31" t="s">
        <v>1094</v>
      </c>
      <c r="I359" s="28" t="s">
        <v>1413</v>
      </c>
      <c r="J359" s="28">
        <v>1.73</v>
      </c>
      <c r="K359" s="30">
        <f t="shared" si="11"/>
        <v>1</v>
      </c>
      <c r="L359" s="30">
        <f t="shared" si="12"/>
        <v>0</v>
      </c>
    </row>
    <row r="360" spans="5:12" ht="15" customHeight="1" x14ac:dyDescent="0.25">
      <c r="E360" s="28">
        <v>116</v>
      </c>
      <c r="F360" s="28" t="s">
        <v>1049</v>
      </c>
      <c r="G360" s="28" t="s">
        <v>383</v>
      </c>
      <c r="H360" s="31" t="s">
        <v>1095</v>
      </c>
      <c r="I360" s="28" t="s">
        <v>1413</v>
      </c>
      <c r="J360" s="28">
        <v>1.84</v>
      </c>
      <c r="K360" s="30">
        <f t="shared" si="11"/>
        <v>1</v>
      </c>
      <c r="L360" s="30">
        <f t="shared" si="12"/>
        <v>0</v>
      </c>
    </row>
    <row r="361" spans="5:12" ht="15" customHeight="1" x14ac:dyDescent="0.25">
      <c r="E361" s="28">
        <v>29918</v>
      </c>
      <c r="F361" s="28" t="s">
        <v>338</v>
      </c>
      <c r="G361" s="28" t="s">
        <v>432</v>
      </c>
      <c r="H361" s="31" t="s">
        <v>1096</v>
      </c>
      <c r="I361" s="28" t="s">
        <v>1413</v>
      </c>
      <c r="J361" s="28">
        <v>1.82</v>
      </c>
      <c r="K361" s="30">
        <f t="shared" si="11"/>
        <v>1</v>
      </c>
      <c r="L361" s="30">
        <f t="shared" si="12"/>
        <v>0</v>
      </c>
    </row>
    <row r="362" spans="5:12" ht="15" customHeight="1" x14ac:dyDescent="0.25">
      <c r="E362" s="28" t="s">
        <v>1097</v>
      </c>
      <c r="F362" s="28" t="s">
        <v>1040</v>
      </c>
      <c r="G362" s="28" t="s">
        <v>334</v>
      </c>
      <c r="H362" s="31">
        <v>41248</v>
      </c>
      <c r="I362" s="28" t="s">
        <v>1413</v>
      </c>
      <c r="J362" s="28">
        <v>1.78</v>
      </c>
      <c r="K362" s="30">
        <f t="shared" si="11"/>
        <v>1</v>
      </c>
      <c r="L362" s="30">
        <f t="shared" si="12"/>
        <v>0</v>
      </c>
    </row>
    <row r="363" spans="5:12" ht="15" customHeight="1" x14ac:dyDescent="0.25">
      <c r="E363" s="28" t="s">
        <v>1098</v>
      </c>
      <c r="F363" s="28" t="s">
        <v>1022</v>
      </c>
      <c r="G363" s="28" t="s">
        <v>383</v>
      </c>
      <c r="H363" s="31" t="s">
        <v>1099</v>
      </c>
      <c r="I363" s="28" t="s">
        <v>1413</v>
      </c>
      <c r="J363" s="28">
        <v>1.52</v>
      </c>
      <c r="K363" s="30">
        <f t="shared" si="11"/>
        <v>1</v>
      </c>
      <c r="L363" s="30">
        <f t="shared" si="12"/>
        <v>0</v>
      </c>
    </row>
    <row r="364" spans="5:12" ht="15" customHeight="1" x14ac:dyDescent="0.25">
      <c r="E364" s="28" t="s">
        <v>1100</v>
      </c>
      <c r="F364" s="28" t="s">
        <v>1040</v>
      </c>
      <c r="G364" s="28" t="s">
        <v>334</v>
      </c>
      <c r="H364" s="31">
        <v>41248</v>
      </c>
      <c r="I364" s="28" t="s">
        <v>1413</v>
      </c>
      <c r="J364" s="28">
        <v>1.85</v>
      </c>
      <c r="K364" s="30">
        <f t="shared" si="11"/>
        <v>1</v>
      </c>
      <c r="L364" s="30">
        <f t="shared" si="12"/>
        <v>0</v>
      </c>
    </row>
    <row r="365" spans="5:12" ht="15" customHeight="1" x14ac:dyDescent="0.25">
      <c r="E365" s="28" t="s">
        <v>1101</v>
      </c>
      <c r="F365" s="28" t="s">
        <v>1040</v>
      </c>
      <c r="G365" s="28" t="s">
        <v>334</v>
      </c>
      <c r="H365" s="31">
        <v>41248</v>
      </c>
      <c r="I365" s="28" t="s">
        <v>1413</v>
      </c>
      <c r="J365" s="28">
        <v>1.96</v>
      </c>
      <c r="K365" s="30">
        <f t="shared" si="11"/>
        <v>1</v>
      </c>
      <c r="L365" s="30">
        <f t="shared" si="12"/>
        <v>0</v>
      </c>
    </row>
    <row r="366" spans="5:12" ht="15" customHeight="1" x14ac:dyDescent="0.25">
      <c r="E366" s="28" t="s">
        <v>1102</v>
      </c>
      <c r="F366" s="28" t="s">
        <v>1018</v>
      </c>
      <c r="G366" s="28" t="s">
        <v>334</v>
      </c>
      <c r="H366" s="31">
        <v>41282</v>
      </c>
      <c r="I366" s="28" t="s">
        <v>1413</v>
      </c>
      <c r="J366" s="28">
        <v>1.83</v>
      </c>
      <c r="K366" s="30">
        <f t="shared" si="11"/>
        <v>1</v>
      </c>
      <c r="L366" s="30">
        <f t="shared" si="12"/>
        <v>0</v>
      </c>
    </row>
    <row r="367" spans="5:12" ht="15" customHeight="1" x14ac:dyDescent="0.25">
      <c r="E367" s="28">
        <v>1</v>
      </c>
      <c r="F367" s="28" t="s">
        <v>1022</v>
      </c>
      <c r="G367" s="28" t="s">
        <v>383</v>
      </c>
      <c r="H367" s="31" t="s">
        <v>1103</v>
      </c>
      <c r="I367" s="28" t="s">
        <v>1413</v>
      </c>
      <c r="J367" s="28">
        <v>1.75</v>
      </c>
      <c r="K367" s="30">
        <f t="shared" si="11"/>
        <v>1</v>
      </c>
      <c r="L367" s="30">
        <f t="shared" si="12"/>
        <v>0</v>
      </c>
    </row>
    <row r="368" spans="5:12" ht="15" customHeight="1" x14ac:dyDescent="0.25">
      <c r="E368" s="28">
        <v>28144</v>
      </c>
      <c r="F368" s="28" t="s">
        <v>1049</v>
      </c>
      <c r="G368" s="28" t="s">
        <v>383</v>
      </c>
      <c r="H368" s="31" t="s">
        <v>1104</v>
      </c>
      <c r="I368" s="28" t="s">
        <v>1413</v>
      </c>
      <c r="J368" s="28">
        <v>1.73</v>
      </c>
      <c r="K368" s="30">
        <f t="shared" si="11"/>
        <v>1</v>
      </c>
      <c r="L368" s="30">
        <f t="shared" si="12"/>
        <v>0</v>
      </c>
    </row>
    <row r="369" spans="5:12" ht="15" customHeight="1" x14ac:dyDescent="0.25">
      <c r="E369" s="28" t="s">
        <v>1105</v>
      </c>
      <c r="F369" s="28" t="s">
        <v>1049</v>
      </c>
      <c r="G369" s="28" t="s">
        <v>383</v>
      </c>
      <c r="H369" s="31" t="s">
        <v>1106</v>
      </c>
      <c r="I369" s="28" t="s">
        <v>1413</v>
      </c>
      <c r="J369" s="28">
        <v>1.82</v>
      </c>
      <c r="K369" s="30">
        <f t="shared" si="11"/>
        <v>1</v>
      </c>
      <c r="L369" s="30">
        <f t="shared" si="12"/>
        <v>0</v>
      </c>
    </row>
    <row r="370" spans="5:12" ht="15" customHeight="1" x14ac:dyDescent="0.25">
      <c r="E370" s="28" t="s">
        <v>1107</v>
      </c>
      <c r="F370" s="28" t="s">
        <v>338</v>
      </c>
      <c r="G370" s="28" t="s">
        <v>432</v>
      </c>
      <c r="H370" s="31" t="s">
        <v>1108</v>
      </c>
      <c r="I370" s="28" t="s">
        <v>1413</v>
      </c>
      <c r="J370" s="28">
        <v>1.54</v>
      </c>
      <c r="K370" s="30">
        <f t="shared" si="11"/>
        <v>1</v>
      </c>
      <c r="L370" s="30">
        <f t="shared" si="12"/>
        <v>0</v>
      </c>
    </row>
    <row r="371" spans="5:12" ht="15" customHeight="1" x14ac:dyDescent="0.25">
      <c r="E371" s="28" t="s">
        <v>1109</v>
      </c>
      <c r="F371" s="28" t="s">
        <v>1049</v>
      </c>
      <c r="G371" s="28" t="s">
        <v>383</v>
      </c>
      <c r="H371" s="31" t="s">
        <v>1110</v>
      </c>
      <c r="I371" s="28" t="s">
        <v>1413</v>
      </c>
      <c r="J371" s="28">
        <v>1.87</v>
      </c>
      <c r="K371" s="30">
        <f t="shared" si="11"/>
        <v>1</v>
      </c>
      <c r="L371" s="30">
        <f t="shared" si="12"/>
        <v>0</v>
      </c>
    </row>
    <row r="372" spans="5:12" ht="15" customHeight="1" x14ac:dyDescent="0.25">
      <c r="E372" s="28">
        <v>25202</v>
      </c>
      <c r="F372" s="28" t="s">
        <v>338</v>
      </c>
      <c r="G372" s="28" t="s">
        <v>432</v>
      </c>
      <c r="H372" s="31" t="s">
        <v>1111</v>
      </c>
      <c r="I372" s="28" t="s">
        <v>1413</v>
      </c>
      <c r="J372" s="28">
        <v>1.83</v>
      </c>
      <c r="K372" s="30">
        <f t="shared" si="11"/>
        <v>1</v>
      </c>
      <c r="L372" s="30">
        <f t="shared" si="12"/>
        <v>0</v>
      </c>
    </row>
    <row r="373" spans="5:12" ht="15" customHeight="1" x14ac:dyDescent="0.25">
      <c r="E373" s="28">
        <v>21820</v>
      </c>
      <c r="F373" s="28" t="s">
        <v>1049</v>
      </c>
      <c r="G373" s="28" t="s">
        <v>383</v>
      </c>
      <c r="H373" s="31" t="s">
        <v>1112</v>
      </c>
      <c r="I373" s="28" t="s">
        <v>1413</v>
      </c>
      <c r="J373" s="28">
        <v>1.97</v>
      </c>
      <c r="K373" s="30">
        <f t="shared" si="11"/>
        <v>1</v>
      </c>
      <c r="L373" s="30">
        <f t="shared" si="12"/>
        <v>0</v>
      </c>
    </row>
    <row r="374" spans="5:12" ht="15" customHeight="1" x14ac:dyDescent="0.25">
      <c r="E374" s="28" t="s">
        <v>1113</v>
      </c>
      <c r="F374" s="28" t="s">
        <v>338</v>
      </c>
      <c r="G374" s="28" t="s">
        <v>432</v>
      </c>
      <c r="H374" s="31" t="s">
        <v>1114</v>
      </c>
      <c r="I374" s="28" t="s">
        <v>1413</v>
      </c>
      <c r="J374" s="28">
        <v>1.83</v>
      </c>
      <c r="K374" s="30">
        <f t="shared" si="11"/>
        <v>1</v>
      </c>
      <c r="L374" s="30">
        <f t="shared" si="12"/>
        <v>0</v>
      </c>
    </row>
    <row r="375" spans="5:12" ht="15" customHeight="1" x14ac:dyDescent="0.25">
      <c r="E375" s="28">
        <v>31084</v>
      </c>
      <c r="F375" s="28" t="s">
        <v>1049</v>
      </c>
      <c r="G375" s="28" t="s">
        <v>383</v>
      </c>
      <c r="H375" s="31" t="s">
        <v>1115</v>
      </c>
      <c r="I375" s="28" t="s">
        <v>1413</v>
      </c>
      <c r="J375" s="28">
        <v>1.79</v>
      </c>
      <c r="K375" s="30">
        <f t="shared" si="11"/>
        <v>1</v>
      </c>
      <c r="L375" s="30">
        <f t="shared" si="12"/>
        <v>0</v>
      </c>
    </row>
    <row r="376" spans="5:12" ht="15" customHeight="1" x14ac:dyDescent="0.25">
      <c r="E376" s="28">
        <v>7192</v>
      </c>
      <c r="F376" s="28" t="s">
        <v>338</v>
      </c>
      <c r="G376" s="28" t="s">
        <v>432</v>
      </c>
      <c r="H376" s="31" t="s">
        <v>1116</v>
      </c>
      <c r="I376" s="28" t="s">
        <v>1413</v>
      </c>
      <c r="J376" s="28">
        <v>1.79</v>
      </c>
      <c r="K376" s="30">
        <f t="shared" si="11"/>
        <v>1</v>
      </c>
      <c r="L376" s="30">
        <f t="shared" si="12"/>
        <v>0</v>
      </c>
    </row>
    <row r="377" spans="5:12" ht="15" customHeight="1" x14ac:dyDescent="0.25">
      <c r="E377" s="28">
        <v>383</v>
      </c>
      <c r="F377" s="28" t="s">
        <v>1049</v>
      </c>
      <c r="G377" s="28" t="s">
        <v>383</v>
      </c>
      <c r="H377" s="31" t="s">
        <v>1117</v>
      </c>
      <c r="I377" s="28" t="s">
        <v>1413</v>
      </c>
      <c r="J377" s="28">
        <v>1.79</v>
      </c>
      <c r="K377" s="30">
        <f t="shared" si="11"/>
        <v>1</v>
      </c>
      <c r="L377" s="30">
        <f t="shared" si="12"/>
        <v>0</v>
      </c>
    </row>
    <row r="378" spans="5:12" ht="15" customHeight="1" x14ac:dyDescent="0.25">
      <c r="E378" s="28" t="s">
        <v>1118</v>
      </c>
      <c r="F378" s="28" t="s">
        <v>338</v>
      </c>
      <c r="G378" s="28" t="s">
        <v>432</v>
      </c>
      <c r="H378" s="31" t="s">
        <v>1119</v>
      </c>
      <c r="I378" s="28" t="s">
        <v>1413</v>
      </c>
      <c r="J378" s="28">
        <v>1.65</v>
      </c>
      <c r="K378" s="30">
        <f t="shared" si="11"/>
        <v>1</v>
      </c>
      <c r="L378" s="30">
        <f t="shared" si="12"/>
        <v>0</v>
      </c>
    </row>
    <row r="379" spans="5:12" ht="15" customHeight="1" x14ac:dyDescent="0.25">
      <c r="E379" s="28">
        <v>76</v>
      </c>
      <c r="F379" s="28" t="s">
        <v>338</v>
      </c>
      <c r="G379" s="28" t="s">
        <v>432</v>
      </c>
      <c r="H379" s="31" t="s">
        <v>1120</v>
      </c>
      <c r="I379" s="28" t="s">
        <v>1413</v>
      </c>
      <c r="J379" s="28">
        <v>1.75</v>
      </c>
      <c r="K379" s="30">
        <f t="shared" si="11"/>
        <v>1</v>
      </c>
      <c r="L379" s="30">
        <f t="shared" si="12"/>
        <v>0</v>
      </c>
    </row>
    <row r="380" spans="5:12" ht="15" customHeight="1" x14ac:dyDescent="0.25">
      <c r="E380" s="28" t="s">
        <v>1121</v>
      </c>
      <c r="F380" s="28" t="s">
        <v>338</v>
      </c>
      <c r="G380" s="28" t="s">
        <v>432</v>
      </c>
      <c r="H380" s="31" t="s">
        <v>1122</v>
      </c>
      <c r="I380" s="28" t="s">
        <v>1413</v>
      </c>
      <c r="J380" s="28">
        <v>1.93</v>
      </c>
      <c r="K380" s="30">
        <f t="shared" si="11"/>
        <v>1</v>
      </c>
      <c r="L380" s="30">
        <f t="shared" si="12"/>
        <v>0</v>
      </c>
    </row>
    <row r="381" spans="5:12" ht="15" customHeight="1" x14ac:dyDescent="0.25">
      <c r="E381" s="28" t="s">
        <v>1123</v>
      </c>
      <c r="F381" s="28" t="s">
        <v>1057</v>
      </c>
      <c r="G381" s="28" t="s">
        <v>334</v>
      </c>
      <c r="H381" s="31">
        <v>41282</v>
      </c>
      <c r="I381" s="28" t="s">
        <v>1413</v>
      </c>
      <c r="J381" s="28">
        <v>1.74</v>
      </c>
      <c r="K381" s="30">
        <f t="shared" si="11"/>
        <v>1</v>
      </c>
      <c r="L381" s="30">
        <f t="shared" si="12"/>
        <v>0</v>
      </c>
    </row>
    <row r="382" spans="5:12" ht="15" customHeight="1" x14ac:dyDescent="0.25">
      <c r="E382" s="28" t="s">
        <v>1124</v>
      </c>
      <c r="F382" s="28" t="s">
        <v>338</v>
      </c>
      <c r="G382" s="28" t="s">
        <v>432</v>
      </c>
      <c r="H382" s="31" t="s">
        <v>1125</v>
      </c>
      <c r="I382" s="28" t="s">
        <v>1413</v>
      </c>
      <c r="J382" s="28">
        <v>1.72</v>
      </c>
      <c r="K382" s="30">
        <f t="shared" ref="K382:K445" si="13">IF(OR(J382&lt;$B$12,J382="&lt; 0"),1,0)</f>
        <v>1</v>
      </c>
      <c r="L382" s="30">
        <f t="shared" ref="L382:L445" si="14">IF(K382=1,0,1)</f>
        <v>0</v>
      </c>
    </row>
    <row r="383" spans="5:12" ht="15" customHeight="1" x14ac:dyDescent="0.25">
      <c r="E383" s="28" t="s">
        <v>1126</v>
      </c>
      <c r="F383" s="28" t="s">
        <v>338</v>
      </c>
      <c r="G383" s="28" t="s">
        <v>432</v>
      </c>
      <c r="H383" s="31" t="s">
        <v>1127</v>
      </c>
      <c r="I383" s="28" t="s">
        <v>1413</v>
      </c>
      <c r="J383" s="28">
        <v>1.76</v>
      </c>
      <c r="K383" s="30">
        <f t="shared" si="13"/>
        <v>1</v>
      </c>
      <c r="L383" s="30">
        <f t="shared" si="14"/>
        <v>0</v>
      </c>
    </row>
    <row r="384" spans="5:12" ht="15" customHeight="1" x14ac:dyDescent="0.25">
      <c r="E384" s="28" t="s">
        <v>1128</v>
      </c>
      <c r="F384" s="28" t="s">
        <v>333</v>
      </c>
      <c r="G384" s="28" t="s">
        <v>334</v>
      </c>
      <c r="H384" s="31" t="s">
        <v>1129</v>
      </c>
      <c r="I384" s="28" t="s">
        <v>1413</v>
      </c>
      <c r="J384" s="28">
        <v>1.68</v>
      </c>
      <c r="K384" s="30">
        <f t="shared" si="13"/>
        <v>1</v>
      </c>
      <c r="L384" s="30">
        <f t="shared" si="14"/>
        <v>0</v>
      </c>
    </row>
    <row r="385" spans="5:12" ht="15" customHeight="1" x14ac:dyDescent="0.25">
      <c r="E385" s="28" t="s">
        <v>1130</v>
      </c>
      <c r="F385" s="28" t="s">
        <v>338</v>
      </c>
      <c r="G385" s="28" t="s">
        <v>432</v>
      </c>
      <c r="H385" s="31" t="s">
        <v>1131</v>
      </c>
      <c r="I385" s="28" t="s">
        <v>1413</v>
      </c>
      <c r="J385" s="28">
        <v>1.78</v>
      </c>
      <c r="K385" s="30">
        <f t="shared" si="13"/>
        <v>1</v>
      </c>
      <c r="L385" s="30">
        <f t="shared" si="14"/>
        <v>0</v>
      </c>
    </row>
    <row r="386" spans="5:12" ht="15" customHeight="1" x14ac:dyDescent="0.25">
      <c r="E386" s="28" t="s">
        <v>1132</v>
      </c>
      <c r="F386" s="28" t="s">
        <v>333</v>
      </c>
      <c r="G386" s="28" t="s">
        <v>334</v>
      </c>
      <c r="H386" s="31" t="s">
        <v>1129</v>
      </c>
      <c r="I386" s="28" t="s">
        <v>1413</v>
      </c>
      <c r="J386" s="28">
        <v>1.62</v>
      </c>
      <c r="K386" s="30">
        <f t="shared" si="13"/>
        <v>1</v>
      </c>
      <c r="L386" s="30">
        <f t="shared" si="14"/>
        <v>0</v>
      </c>
    </row>
    <row r="387" spans="5:12" ht="15" customHeight="1" x14ac:dyDescent="0.25">
      <c r="E387" s="28">
        <v>181002533</v>
      </c>
      <c r="F387" s="28" t="s">
        <v>333</v>
      </c>
      <c r="G387" s="28" t="s">
        <v>334</v>
      </c>
      <c r="H387" s="31">
        <v>43157</v>
      </c>
      <c r="I387" s="28" t="s">
        <v>1413</v>
      </c>
      <c r="J387" s="28">
        <v>1.67</v>
      </c>
      <c r="K387" s="30">
        <f t="shared" si="13"/>
        <v>1</v>
      </c>
      <c r="L387" s="30">
        <f t="shared" si="14"/>
        <v>0</v>
      </c>
    </row>
    <row r="388" spans="5:12" ht="15" customHeight="1" x14ac:dyDescent="0.25">
      <c r="E388" s="28">
        <v>31075</v>
      </c>
      <c r="F388" s="28" t="s">
        <v>1022</v>
      </c>
      <c r="G388" s="28" t="s">
        <v>383</v>
      </c>
      <c r="H388" s="31" t="s">
        <v>1133</v>
      </c>
      <c r="I388" s="28" t="s">
        <v>1413</v>
      </c>
      <c r="J388" s="28">
        <v>1.63</v>
      </c>
      <c r="K388" s="30">
        <f t="shared" si="13"/>
        <v>1</v>
      </c>
      <c r="L388" s="30">
        <f t="shared" si="14"/>
        <v>0</v>
      </c>
    </row>
    <row r="389" spans="5:12" ht="15" customHeight="1" x14ac:dyDescent="0.25">
      <c r="E389" s="28">
        <v>29961</v>
      </c>
      <c r="F389" s="28" t="s">
        <v>1049</v>
      </c>
      <c r="G389" s="28" t="s">
        <v>383</v>
      </c>
      <c r="H389" s="31" t="s">
        <v>1134</v>
      </c>
      <c r="I389" s="28" t="s">
        <v>1413</v>
      </c>
      <c r="J389" s="28">
        <v>1.66</v>
      </c>
      <c r="K389" s="30">
        <f t="shared" si="13"/>
        <v>1</v>
      </c>
      <c r="L389" s="30">
        <f t="shared" si="14"/>
        <v>0</v>
      </c>
    </row>
    <row r="390" spans="5:12" ht="15" customHeight="1" x14ac:dyDescent="0.25">
      <c r="E390" s="28" t="s">
        <v>1135</v>
      </c>
      <c r="F390" s="28" t="s">
        <v>333</v>
      </c>
      <c r="G390" s="28" t="s">
        <v>334</v>
      </c>
      <c r="H390" s="31">
        <v>43076</v>
      </c>
      <c r="I390" s="28" t="s">
        <v>1413</v>
      </c>
      <c r="J390" s="28">
        <v>1.83</v>
      </c>
      <c r="K390" s="30">
        <f t="shared" si="13"/>
        <v>1</v>
      </c>
      <c r="L390" s="30">
        <f t="shared" si="14"/>
        <v>0</v>
      </c>
    </row>
    <row r="391" spans="5:12" ht="15" customHeight="1" x14ac:dyDescent="0.25">
      <c r="E391" s="28">
        <v>31080</v>
      </c>
      <c r="F391" s="28" t="s">
        <v>338</v>
      </c>
      <c r="G391" s="28" t="s">
        <v>432</v>
      </c>
      <c r="H391" s="31" t="s">
        <v>1136</v>
      </c>
      <c r="I391" s="28" t="s">
        <v>1413</v>
      </c>
      <c r="J391" s="28">
        <v>1.74</v>
      </c>
      <c r="K391" s="30">
        <f t="shared" si="13"/>
        <v>1</v>
      </c>
      <c r="L391" s="30">
        <f t="shared" si="14"/>
        <v>0</v>
      </c>
    </row>
    <row r="392" spans="5:12" ht="15" customHeight="1" x14ac:dyDescent="0.25">
      <c r="E392" s="28" t="s">
        <v>1137</v>
      </c>
      <c r="F392" s="28" t="s">
        <v>1022</v>
      </c>
      <c r="G392" s="28" t="s">
        <v>383</v>
      </c>
      <c r="H392" s="31" t="s">
        <v>1138</v>
      </c>
      <c r="I392" s="28" t="s">
        <v>1413</v>
      </c>
      <c r="J392" s="28">
        <v>1.61</v>
      </c>
      <c r="K392" s="30">
        <f t="shared" si="13"/>
        <v>1</v>
      </c>
      <c r="L392" s="30">
        <f t="shared" si="14"/>
        <v>0</v>
      </c>
    </row>
    <row r="393" spans="5:12" ht="15" customHeight="1" x14ac:dyDescent="0.25">
      <c r="E393" s="28">
        <v>7211</v>
      </c>
      <c r="F393" s="28" t="s">
        <v>338</v>
      </c>
      <c r="G393" s="28" t="s">
        <v>339</v>
      </c>
      <c r="H393" s="31" t="s">
        <v>1139</v>
      </c>
      <c r="I393" s="28" t="s">
        <v>1415</v>
      </c>
      <c r="J393" s="28">
        <v>1.95</v>
      </c>
      <c r="K393" s="30">
        <f t="shared" si="13"/>
        <v>1</v>
      </c>
      <c r="L393" s="30">
        <f t="shared" si="14"/>
        <v>0</v>
      </c>
    </row>
    <row r="394" spans="5:12" ht="15" customHeight="1" x14ac:dyDescent="0.25">
      <c r="E394" s="28" t="s">
        <v>1141</v>
      </c>
      <c r="F394" s="28" t="s">
        <v>354</v>
      </c>
      <c r="G394" s="28" t="s">
        <v>334</v>
      </c>
      <c r="H394" s="31">
        <v>43068</v>
      </c>
      <c r="I394" s="28" t="s">
        <v>1413</v>
      </c>
      <c r="J394" s="28">
        <v>1.74</v>
      </c>
      <c r="K394" s="30">
        <f t="shared" si="13"/>
        <v>1</v>
      </c>
      <c r="L394" s="30">
        <f t="shared" si="14"/>
        <v>0</v>
      </c>
    </row>
    <row r="395" spans="5:12" ht="15" customHeight="1" x14ac:dyDescent="0.25">
      <c r="E395" s="28">
        <v>29835</v>
      </c>
      <c r="F395" s="28" t="s">
        <v>1022</v>
      </c>
      <c r="G395" s="28" t="s">
        <v>383</v>
      </c>
      <c r="H395" s="31" t="s">
        <v>1142</v>
      </c>
      <c r="I395" s="28" t="s">
        <v>1413</v>
      </c>
      <c r="J395" s="28">
        <v>1.72</v>
      </c>
      <c r="K395" s="30">
        <f t="shared" si="13"/>
        <v>1</v>
      </c>
      <c r="L395" s="30">
        <f t="shared" si="14"/>
        <v>0</v>
      </c>
    </row>
    <row r="396" spans="5:12" ht="15" customHeight="1" x14ac:dyDescent="0.25">
      <c r="E396" s="28" t="s">
        <v>1143</v>
      </c>
      <c r="F396" s="28" t="s">
        <v>333</v>
      </c>
      <c r="G396" s="28" t="s">
        <v>334</v>
      </c>
      <c r="H396" s="31">
        <v>42482</v>
      </c>
      <c r="I396" s="28" t="s">
        <v>1413</v>
      </c>
      <c r="J396" s="28">
        <v>1.6</v>
      </c>
      <c r="K396" s="30">
        <f t="shared" si="13"/>
        <v>1</v>
      </c>
      <c r="L396" s="30">
        <f t="shared" si="14"/>
        <v>0</v>
      </c>
    </row>
    <row r="397" spans="5:12" ht="15" customHeight="1" x14ac:dyDescent="0.25">
      <c r="E397" s="28" t="s">
        <v>1144</v>
      </c>
      <c r="F397" s="28" t="s">
        <v>333</v>
      </c>
      <c r="G397" s="28" t="s">
        <v>334</v>
      </c>
      <c r="H397" s="31">
        <v>42689</v>
      </c>
      <c r="I397" s="28" t="s">
        <v>1413</v>
      </c>
      <c r="J397" s="28">
        <v>1.79</v>
      </c>
      <c r="K397" s="30">
        <f t="shared" si="13"/>
        <v>1</v>
      </c>
      <c r="L397" s="30">
        <f t="shared" si="14"/>
        <v>0</v>
      </c>
    </row>
    <row r="398" spans="5:12" ht="15" customHeight="1" x14ac:dyDescent="0.25">
      <c r="E398" s="28" t="s">
        <v>1059</v>
      </c>
      <c r="F398" s="28" t="s">
        <v>354</v>
      </c>
      <c r="G398" s="28" t="s">
        <v>334</v>
      </c>
      <c r="H398" s="31">
        <v>43068</v>
      </c>
      <c r="I398" s="28" t="s">
        <v>1413</v>
      </c>
      <c r="J398" s="28">
        <v>1.9</v>
      </c>
      <c r="K398" s="30">
        <f t="shared" si="13"/>
        <v>1</v>
      </c>
      <c r="L398" s="30">
        <f t="shared" si="14"/>
        <v>0</v>
      </c>
    </row>
    <row r="399" spans="5:12" ht="15" customHeight="1" x14ac:dyDescent="0.25">
      <c r="E399" s="28">
        <v>171006078</v>
      </c>
      <c r="F399" s="28" t="s">
        <v>333</v>
      </c>
      <c r="G399" s="28" t="s">
        <v>334</v>
      </c>
      <c r="H399" s="31">
        <v>42952</v>
      </c>
      <c r="I399" s="28" t="s">
        <v>1413</v>
      </c>
      <c r="J399" s="28">
        <v>1.71</v>
      </c>
      <c r="K399" s="30">
        <f t="shared" si="13"/>
        <v>1</v>
      </c>
      <c r="L399" s="30">
        <f t="shared" si="14"/>
        <v>0</v>
      </c>
    </row>
    <row r="400" spans="5:12" ht="15" customHeight="1" x14ac:dyDescent="0.25">
      <c r="E400" s="28">
        <v>171006404</v>
      </c>
      <c r="F400" s="28" t="s">
        <v>333</v>
      </c>
      <c r="G400" s="28" t="s">
        <v>334</v>
      </c>
      <c r="H400" s="31">
        <v>43044</v>
      </c>
      <c r="I400" s="28" t="s">
        <v>1413</v>
      </c>
      <c r="J400" s="28">
        <v>1.55</v>
      </c>
      <c r="K400" s="30">
        <f t="shared" si="13"/>
        <v>1</v>
      </c>
      <c r="L400" s="30">
        <f t="shared" si="14"/>
        <v>0</v>
      </c>
    </row>
    <row r="401" spans="5:12" ht="15" customHeight="1" x14ac:dyDescent="0.25">
      <c r="E401" s="28" t="s">
        <v>1145</v>
      </c>
      <c r="F401" s="28" t="s">
        <v>333</v>
      </c>
      <c r="G401" s="28" t="s">
        <v>334</v>
      </c>
      <c r="H401" s="31">
        <v>43076</v>
      </c>
      <c r="I401" s="28" t="s">
        <v>1413</v>
      </c>
      <c r="J401" s="28">
        <v>1.8</v>
      </c>
      <c r="K401" s="30">
        <f t="shared" si="13"/>
        <v>1</v>
      </c>
      <c r="L401" s="30">
        <f t="shared" si="14"/>
        <v>0</v>
      </c>
    </row>
    <row r="402" spans="5:12" ht="15" customHeight="1" x14ac:dyDescent="0.25">
      <c r="E402" s="28" t="s">
        <v>1146</v>
      </c>
      <c r="F402" s="28" t="s">
        <v>338</v>
      </c>
      <c r="G402" s="28" t="s">
        <v>432</v>
      </c>
      <c r="H402" s="31" t="s">
        <v>1147</v>
      </c>
      <c r="I402" s="28" t="s">
        <v>1413</v>
      </c>
      <c r="J402" s="28">
        <v>1.65</v>
      </c>
      <c r="K402" s="30">
        <f t="shared" si="13"/>
        <v>1</v>
      </c>
      <c r="L402" s="30">
        <f t="shared" si="14"/>
        <v>0</v>
      </c>
    </row>
    <row r="403" spans="5:12" ht="15" customHeight="1" x14ac:dyDescent="0.25">
      <c r="E403" s="28">
        <v>21</v>
      </c>
      <c r="F403" s="28" t="s">
        <v>338</v>
      </c>
      <c r="G403" s="28" t="s">
        <v>339</v>
      </c>
      <c r="H403" s="31" t="s">
        <v>1148</v>
      </c>
      <c r="I403" s="28" t="s">
        <v>1415</v>
      </c>
      <c r="J403" s="28">
        <v>1.76</v>
      </c>
      <c r="K403" s="30">
        <f t="shared" si="13"/>
        <v>1</v>
      </c>
      <c r="L403" s="30">
        <f t="shared" si="14"/>
        <v>0</v>
      </c>
    </row>
    <row r="404" spans="5:12" ht="15" customHeight="1" x14ac:dyDescent="0.25">
      <c r="E404" s="28" t="s">
        <v>1141</v>
      </c>
      <c r="F404" s="28" t="s">
        <v>354</v>
      </c>
      <c r="G404" s="28" t="s">
        <v>334</v>
      </c>
      <c r="H404" s="31">
        <v>43068</v>
      </c>
      <c r="I404" s="28" t="s">
        <v>1413</v>
      </c>
      <c r="J404" s="28">
        <v>1.78</v>
      </c>
      <c r="K404" s="30">
        <f t="shared" si="13"/>
        <v>1</v>
      </c>
      <c r="L404" s="30">
        <f t="shared" si="14"/>
        <v>0</v>
      </c>
    </row>
    <row r="405" spans="5:12" ht="15" customHeight="1" x14ac:dyDescent="0.25">
      <c r="E405" s="28" t="s">
        <v>1149</v>
      </c>
      <c r="F405" s="28" t="s">
        <v>382</v>
      </c>
      <c r="G405" s="28" t="s">
        <v>383</v>
      </c>
      <c r="H405" s="31" t="s">
        <v>1150</v>
      </c>
      <c r="I405" s="28" t="s">
        <v>1416</v>
      </c>
      <c r="J405" s="28">
        <v>1.89</v>
      </c>
      <c r="K405" s="30">
        <f t="shared" si="13"/>
        <v>1</v>
      </c>
      <c r="L405" s="30">
        <f t="shared" si="14"/>
        <v>0</v>
      </c>
    </row>
    <row r="406" spans="5:12" ht="15" customHeight="1" x14ac:dyDescent="0.25">
      <c r="E406" s="28" t="s">
        <v>1153</v>
      </c>
      <c r="F406" s="28" t="s">
        <v>382</v>
      </c>
      <c r="G406" s="28" t="s">
        <v>383</v>
      </c>
      <c r="H406" s="31" t="s">
        <v>1154</v>
      </c>
      <c r="I406" s="28" t="s">
        <v>1417</v>
      </c>
      <c r="J406" s="28">
        <v>1.82</v>
      </c>
      <c r="K406" s="30">
        <f t="shared" si="13"/>
        <v>1</v>
      </c>
      <c r="L406" s="30">
        <f t="shared" si="14"/>
        <v>0</v>
      </c>
    </row>
    <row r="407" spans="5:12" ht="15" customHeight="1" x14ac:dyDescent="0.25">
      <c r="E407" s="28" t="s">
        <v>1156</v>
      </c>
      <c r="F407" s="28" t="s">
        <v>382</v>
      </c>
      <c r="G407" s="28" t="s">
        <v>334</v>
      </c>
      <c r="H407" s="31" t="s">
        <v>1157</v>
      </c>
      <c r="I407" s="28" t="s">
        <v>1418</v>
      </c>
      <c r="J407" s="28">
        <v>1.76</v>
      </c>
      <c r="K407" s="30">
        <f t="shared" si="13"/>
        <v>1</v>
      </c>
      <c r="L407" s="30">
        <f t="shared" si="14"/>
        <v>0</v>
      </c>
    </row>
    <row r="408" spans="5:12" ht="15" customHeight="1" x14ac:dyDescent="0.25">
      <c r="E408" s="28" t="s">
        <v>1159</v>
      </c>
      <c r="F408" s="28" t="s">
        <v>333</v>
      </c>
      <c r="G408" s="28" t="s">
        <v>334</v>
      </c>
      <c r="H408" s="31">
        <v>41290</v>
      </c>
      <c r="I408" s="28" t="s">
        <v>1418</v>
      </c>
      <c r="J408" s="28">
        <v>1.73</v>
      </c>
      <c r="K408" s="30">
        <f t="shared" si="13"/>
        <v>1</v>
      </c>
      <c r="L408" s="30">
        <f t="shared" si="14"/>
        <v>0</v>
      </c>
    </row>
    <row r="409" spans="5:12" ht="15" customHeight="1" x14ac:dyDescent="0.25">
      <c r="E409" s="28" t="s">
        <v>1160</v>
      </c>
      <c r="F409" s="28" t="s">
        <v>796</v>
      </c>
      <c r="G409" s="28" t="s">
        <v>1161</v>
      </c>
      <c r="H409" s="31" t="s">
        <v>1162</v>
      </c>
      <c r="I409" s="28" t="s">
        <v>1415</v>
      </c>
      <c r="J409" s="28">
        <v>1.85</v>
      </c>
      <c r="K409" s="30">
        <f t="shared" si="13"/>
        <v>1</v>
      </c>
      <c r="L409" s="30">
        <f t="shared" si="14"/>
        <v>0</v>
      </c>
    </row>
    <row r="410" spans="5:12" ht="15" customHeight="1" x14ac:dyDescent="0.25">
      <c r="E410" s="28" t="s">
        <v>1163</v>
      </c>
      <c r="F410" s="28" t="s">
        <v>1164</v>
      </c>
      <c r="G410" s="28" t="s">
        <v>334</v>
      </c>
      <c r="H410" s="31">
        <v>41248</v>
      </c>
      <c r="I410" s="28" t="s">
        <v>1417</v>
      </c>
      <c r="J410" s="28">
        <v>1.74</v>
      </c>
      <c r="K410" s="30">
        <f t="shared" si="13"/>
        <v>1</v>
      </c>
      <c r="L410" s="30">
        <f t="shared" si="14"/>
        <v>0</v>
      </c>
    </row>
    <row r="411" spans="5:12" ht="15" customHeight="1" x14ac:dyDescent="0.25">
      <c r="E411" s="28" t="s">
        <v>1165</v>
      </c>
      <c r="F411" s="28" t="s">
        <v>333</v>
      </c>
      <c r="G411" s="28" t="s">
        <v>334</v>
      </c>
      <c r="H411" s="31">
        <v>42487</v>
      </c>
      <c r="I411" s="28" t="s">
        <v>1417</v>
      </c>
      <c r="J411" s="28">
        <v>1.87</v>
      </c>
      <c r="K411" s="30">
        <f t="shared" si="13"/>
        <v>1</v>
      </c>
      <c r="L411" s="30">
        <f t="shared" si="14"/>
        <v>0</v>
      </c>
    </row>
    <row r="412" spans="5:12" ht="15" customHeight="1" x14ac:dyDescent="0.25">
      <c r="E412" s="28" t="s">
        <v>1166</v>
      </c>
      <c r="F412" s="28" t="s">
        <v>646</v>
      </c>
      <c r="G412" s="28" t="s">
        <v>334</v>
      </c>
      <c r="H412" s="31">
        <v>41352</v>
      </c>
      <c r="I412" s="28" t="s">
        <v>1419</v>
      </c>
      <c r="J412" s="28">
        <v>1.63</v>
      </c>
      <c r="K412" s="30">
        <f t="shared" si="13"/>
        <v>1</v>
      </c>
      <c r="L412" s="30">
        <f t="shared" si="14"/>
        <v>0</v>
      </c>
    </row>
    <row r="413" spans="5:12" ht="15" customHeight="1" x14ac:dyDescent="0.25">
      <c r="E413" s="28" t="s">
        <v>1168</v>
      </c>
      <c r="F413" s="28" t="s">
        <v>333</v>
      </c>
      <c r="G413" s="28" t="s">
        <v>334</v>
      </c>
      <c r="H413" s="31" t="s">
        <v>1169</v>
      </c>
      <c r="I413" s="28" t="s">
        <v>1420</v>
      </c>
      <c r="J413" s="28">
        <v>1.65</v>
      </c>
      <c r="K413" s="30">
        <f t="shared" si="13"/>
        <v>1</v>
      </c>
      <c r="L413" s="30">
        <f t="shared" si="14"/>
        <v>0</v>
      </c>
    </row>
    <row r="414" spans="5:12" ht="15" customHeight="1" x14ac:dyDescent="0.25">
      <c r="E414" s="28" t="s">
        <v>1171</v>
      </c>
      <c r="F414" s="28" t="s">
        <v>333</v>
      </c>
      <c r="G414" s="28" t="s">
        <v>334</v>
      </c>
      <c r="H414" s="31">
        <v>41283</v>
      </c>
      <c r="I414" s="28" t="s">
        <v>1420</v>
      </c>
      <c r="J414" s="28">
        <v>1.39</v>
      </c>
      <c r="K414" s="30">
        <f t="shared" si="13"/>
        <v>1</v>
      </c>
      <c r="L414" s="30">
        <f t="shared" si="14"/>
        <v>0</v>
      </c>
    </row>
    <row r="415" spans="5:12" ht="15" customHeight="1" x14ac:dyDescent="0.25">
      <c r="E415" s="28" t="s">
        <v>77</v>
      </c>
      <c r="F415" s="28" t="s">
        <v>541</v>
      </c>
      <c r="G415" s="28" t="s">
        <v>334</v>
      </c>
      <c r="H415" s="31">
        <v>41248</v>
      </c>
      <c r="I415" s="28" t="s">
        <v>1420</v>
      </c>
      <c r="J415" s="28">
        <v>1.1599999999999999</v>
      </c>
      <c r="K415" s="30">
        <f t="shared" si="13"/>
        <v>1</v>
      </c>
      <c r="L415" s="30">
        <f t="shared" si="14"/>
        <v>0</v>
      </c>
    </row>
    <row r="416" spans="5:12" ht="15" customHeight="1" x14ac:dyDescent="0.25">
      <c r="E416" s="28">
        <v>28</v>
      </c>
      <c r="F416" s="28" t="s">
        <v>1172</v>
      </c>
      <c r="G416" s="28" t="s">
        <v>339</v>
      </c>
      <c r="H416" s="31" t="s">
        <v>1173</v>
      </c>
      <c r="I416" s="28" t="s">
        <v>1420</v>
      </c>
      <c r="J416" s="28">
        <v>1.0900000000000001</v>
      </c>
      <c r="K416" s="30">
        <f t="shared" si="13"/>
        <v>1</v>
      </c>
      <c r="L416" s="30">
        <f t="shared" si="14"/>
        <v>0</v>
      </c>
    </row>
    <row r="417" spans="5:12" ht="15" customHeight="1" x14ac:dyDescent="0.25">
      <c r="E417" s="28" t="s">
        <v>1174</v>
      </c>
      <c r="F417" s="28" t="s">
        <v>993</v>
      </c>
      <c r="G417" s="28" t="s">
        <v>334</v>
      </c>
      <c r="H417" s="31">
        <v>41290</v>
      </c>
      <c r="I417" s="28" t="s">
        <v>1420</v>
      </c>
      <c r="J417" s="28">
        <v>1.2</v>
      </c>
      <c r="K417" s="30">
        <f t="shared" si="13"/>
        <v>1</v>
      </c>
      <c r="L417" s="30">
        <f t="shared" si="14"/>
        <v>0</v>
      </c>
    </row>
    <row r="418" spans="5:12" ht="15" customHeight="1" x14ac:dyDescent="0.25">
      <c r="E418" s="28" t="s">
        <v>1175</v>
      </c>
      <c r="F418" s="28" t="s">
        <v>382</v>
      </c>
      <c r="G418" s="28" t="s">
        <v>383</v>
      </c>
      <c r="H418" s="31" t="s">
        <v>1176</v>
      </c>
      <c r="I418" s="28" t="s">
        <v>1421</v>
      </c>
      <c r="J418" s="28">
        <v>1.1000000000000001</v>
      </c>
      <c r="K418" s="30">
        <f t="shared" si="13"/>
        <v>1</v>
      </c>
      <c r="L418" s="30">
        <f t="shared" si="14"/>
        <v>0</v>
      </c>
    </row>
    <row r="419" spans="5:12" ht="15" customHeight="1" x14ac:dyDescent="0.25">
      <c r="E419" s="28" t="s">
        <v>1178</v>
      </c>
      <c r="F419" s="28" t="s">
        <v>338</v>
      </c>
      <c r="G419" s="28" t="s">
        <v>334</v>
      </c>
      <c r="H419" s="31">
        <v>41304</v>
      </c>
      <c r="I419" s="28" t="s">
        <v>1415</v>
      </c>
      <c r="J419" s="28">
        <v>1.82</v>
      </c>
      <c r="K419" s="30">
        <f t="shared" si="13"/>
        <v>1</v>
      </c>
      <c r="L419" s="30">
        <f t="shared" si="14"/>
        <v>0</v>
      </c>
    </row>
    <row r="420" spans="5:12" ht="15" customHeight="1" x14ac:dyDescent="0.25">
      <c r="E420" s="28" t="s">
        <v>1179</v>
      </c>
      <c r="F420" s="28" t="s">
        <v>1180</v>
      </c>
      <c r="G420" s="28" t="s">
        <v>334</v>
      </c>
      <c r="H420" s="31">
        <v>41304</v>
      </c>
      <c r="I420" s="28" t="s">
        <v>1420</v>
      </c>
      <c r="J420" s="28">
        <v>1.58</v>
      </c>
      <c r="K420" s="30">
        <f t="shared" si="13"/>
        <v>1</v>
      </c>
      <c r="L420" s="30">
        <f t="shared" si="14"/>
        <v>0</v>
      </c>
    </row>
    <row r="421" spans="5:12" ht="15" customHeight="1" x14ac:dyDescent="0.25">
      <c r="E421" s="28" t="s">
        <v>1181</v>
      </c>
      <c r="F421" s="28" t="s">
        <v>333</v>
      </c>
      <c r="G421" s="28" t="s">
        <v>334</v>
      </c>
      <c r="H421" s="31">
        <v>41283</v>
      </c>
      <c r="I421" s="28" t="s">
        <v>1420</v>
      </c>
      <c r="J421" s="28">
        <v>1.1599999999999999</v>
      </c>
      <c r="K421" s="30">
        <f t="shared" si="13"/>
        <v>1</v>
      </c>
      <c r="L421" s="30">
        <f t="shared" si="14"/>
        <v>0</v>
      </c>
    </row>
    <row r="422" spans="5:12" ht="15" customHeight="1" x14ac:dyDescent="0.25">
      <c r="E422" s="28">
        <v>2885</v>
      </c>
      <c r="F422" s="28" t="s">
        <v>1172</v>
      </c>
      <c r="G422" s="28" t="s">
        <v>339</v>
      </c>
      <c r="H422" s="31" t="s">
        <v>1182</v>
      </c>
      <c r="I422" s="28" t="s">
        <v>1420</v>
      </c>
      <c r="J422" s="28">
        <v>1.33</v>
      </c>
      <c r="K422" s="30">
        <f t="shared" si="13"/>
        <v>1</v>
      </c>
      <c r="L422" s="30">
        <f t="shared" si="14"/>
        <v>0</v>
      </c>
    </row>
    <row r="423" spans="5:12" ht="15" customHeight="1" x14ac:dyDescent="0.25">
      <c r="E423" s="28">
        <v>16</v>
      </c>
      <c r="F423" s="28" t="s">
        <v>443</v>
      </c>
      <c r="G423" s="28" t="s">
        <v>348</v>
      </c>
      <c r="H423" s="31" t="s">
        <v>1183</v>
      </c>
      <c r="I423" s="28" t="s">
        <v>1420</v>
      </c>
      <c r="J423" s="28">
        <v>1.27</v>
      </c>
      <c r="K423" s="30">
        <f t="shared" si="13"/>
        <v>1</v>
      </c>
      <c r="L423" s="30">
        <f t="shared" si="14"/>
        <v>0</v>
      </c>
    </row>
    <row r="424" spans="5:12" ht="15" customHeight="1" x14ac:dyDescent="0.25">
      <c r="E424" s="28" t="s">
        <v>1184</v>
      </c>
      <c r="F424" s="28" t="s">
        <v>333</v>
      </c>
      <c r="G424" s="28" t="s">
        <v>334</v>
      </c>
      <c r="H424" s="31">
        <v>41324</v>
      </c>
      <c r="I424" s="28" t="s">
        <v>1420</v>
      </c>
      <c r="J424" s="28">
        <v>1.65</v>
      </c>
      <c r="K424" s="30">
        <f t="shared" si="13"/>
        <v>1</v>
      </c>
      <c r="L424" s="30">
        <f t="shared" si="14"/>
        <v>0</v>
      </c>
    </row>
    <row r="425" spans="5:12" ht="15" customHeight="1" x14ac:dyDescent="0.25">
      <c r="E425" s="28" t="s">
        <v>1185</v>
      </c>
      <c r="F425" s="28" t="s">
        <v>338</v>
      </c>
      <c r="G425" s="28" t="s">
        <v>334</v>
      </c>
      <c r="H425" s="31">
        <v>41304</v>
      </c>
      <c r="I425" s="28" t="s">
        <v>1420</v>
      </c>
      <c r="J425" s="28">
        <v>2.04</v>
      </c>
      <c r="K425" s="30">
        <f t="shared" si="13"/>
        <v>0</v>
      </c>
      <c r="L425" s="30">
        <f t="shared" si="14"/>
        <v>1</v>
      </c>
    </row>
    <row r="426" spans="5:12" ht="15" customHeight="1" x14ac:dyDescent="0.25">
      <c r="E426" s="28">
        <v>161002906</v>
      </c>
      <c r="F426" s="28" t="s">
        <v>333</v>
      </c>
      <c r="G426" s="28" t="s">
        <v>334</v>
      </c>
      <c r="H426" s="31">
        <v>42443</v>
      </c>
      <c r="I426" s="28" t="s">
        <v>1418</v>
      </c>
      <c r="J426" s="28">
        <v>1.65</v>
      </c>
      <c r="K426" s="30">
        <f t="shared" si="13"/>
        <v>1</v>
      </c>
      <c r="L426" s="30">
        <f t="shared" si="14"/>
        <v>0</v>
      </c>
    </row>
    <row r="427" spans="5:12" ht="15" customHeight="1" x14ac:dyDescent="0.25">
      <c r="E427" s="28" t="s">
        <v>1186</v>
      </c>
      <c r="F427" s="28" t="s">
        <v>382</v>
      </c>
      <c r="G427" s="28" t="s">
        <v>334</v>
      </c>
      <c r="H427" s="31">
        <v>43656</v>
      </c>
      <c r="I427" s="28" t="s">
        <v>1420</v>
      </c>
      <c r="J427" s="28">
        <v>1.26</v>
      </c>
      <c r="K427" s="30">
        <f t="shared" si="13"/>
        <v>1</v>
      </c>
      <c r="L427" s="30">
        <f t="shared" si="14"/>
        <v>0</v>
      </c>
    </row>
    <row r="428" spans="5:12" ht="15" customHeight="1" x14ac:dyDescent="0.25">
      <c r="E428" s="28" t="s">
        <v>1187</v>
      </c>
      <c r="F428" s="28" t="s">
        <v>382</v>
      </c>
      <c r="G428" s="28" t="s">
        <v>383</v>
      </c>
      <c r="H428" s="31" t="s">
        <v>1188</v>
      </c>
      <c r="I428" s="28" t="s">
        <v>1422</v>
      </c>
      <c r="J428" s="28">
        <v>1.73</v>
      </c>
      <c r="K428" s="30">
        <f t="shared" si="13"/>
        <v>1</v>
      </c>
      <c r="L428" s="30">
        <f t="shared" si="14"/>
        <v>0</v>
      </c>
    </row>
    <row r="429" spans="5:12" ht="15" customHeight="1" x14ac:dyDescent="0.25">
      <c r="E429" s="28" t="s">
        <v>1156</v>
      </c>
      <c r="F429" s="28" t="s">
        <v>382</v>
      </c>
      <c r="G429" s="28" t="s">
        <v>334</v>
      </c>
      <c r="H429" s="31" t="s">
        <v>1157</v>
      </c>
      <c r="I429" s="28" t="s">
        <v>1418</v>
      </c>
      <c r="J429" s="28">
        <v>1.23</v>
      </c>
      <c r="K429" s="30">
        <f t="shared" si="13"/>
        <v>1</v>
      </c>
      <c r="L429" s="30">
        <f t="shared" si="14"/>
        <v>0</v>
      </c>
    </row>
    <row r="430" spans="5:12" ht="15" customHeight="1" x14ac:dyDescent="0.25">
      <c r="E430" s="28">
        <v>71</v>
      </c>
      <c r="F430" s="28" t="s">
        <v>1172</v>
      </c>
      <c r="G430" s="28" t="s">
        <v>339</v>
      </c>
      <c r="H430" s="31" t="s">
        <v>1189</v>
      </c>
      <c r="I430" s="28" t="s">
        <v>1420</v>
      </c>
      <c r="J430" s="28">
        <v>0.6</v>
      </c>
      <c r="K430" s="30">
        <f t="shared" si="13"/>
        <v>1</v>
      </c>
      <c r="L430" s="30">
        <f t="shared" si="14"/>
        <v>0</v>
      </c>
    </row>
    <row r="431" spans="5:12" ht="15" customHeight="1" x14ac:dyDescent="0.25">
      <c r="E431" s="28" t="s">
        <v>1190</v>
      </c>
      <c r="F431" s="28" t="s">
        <v>382</v>
      </c>
      <c r="G431" s="28" t="s">
        <v>383</v>
      </c>
      <c r="H431" s="31" t="s">
        <v>1191</v>
      </c>
      <c r="I431" s="28" t="s">
        <v>1419</v>
      </c>
      <c r="J431" s="28">
        <v>1.51</v>
      </c>
      <c r="K431" s="30">
        <f t="shared" si="13"/>
        <v>1</v>
      </c>
      <c r="L431" s="30">
        <f t="shared" si="14"/>
        <v>0</v>
      </c>
    </row>
    <row r="432" spans="5:12" ht="15" customHeight="1" x14ac:dyDescent="0.25">
      <c r="E432" s="28" t="s">
        <v>1192</v>
      </c>
      <c r="F432" s="28" t="s">
        <v>333</v>
      </c>
      <c r="G432" s="28" t="s">
        <v>334</v>
      </c>
      <c r="H432" s="31">
        <v>41324</v>
      </c>
      <c r="I432" s="28" t="s">
        <v>1420</v>
      </c>
      <c r="J432" s="28">
        <v>1.57</v>
      </c>
      <c r="K432" s="30">
        <f t="shared" si="13"/>
        <v>1</v>
      </c>
      <c r="L432" s="30">
        <f t="shared" si="14"/>
        <v>0</v>
      </c>
    </row>
    <row r="433" spans="5:12" ht="15" customHeight="1" x14ac:dyDescent="0.25">
      <c r="E433" s="28" t="s">
        <v>1186</v>
      </c>
      <c r="F433" s="28" t="s">
        <v>382</v>
      </c>
      <c r="G433" s="28" t="s">
        <v>334</v>
      </c>
      <c r="H433" s="31">
        <v>43656</v>
      </c>
      <c r="I433" s="28" t="s">
        <v>1420</v>
      </c>
      <c r="J433" s="28">
        <v>1.22</v>
      </c>
      <c r="K433" s="30">
        <f t="shared" si="13"/>
        <v>1</v>
      </c>
      <c r="L433" s="30">
        <f t="shared" si="14"/>
        <v>0</v>
      </c>
    </row>
    <row r="434" spans="5:12" ht="15" customHeight="1" x14ac:dyDescent="0.25">
      <c r="E434" s="28" t="s">
        <v>1193</v>
      </c>
      <c r="F434" s="28" t="s">
        <v>1164</v>
      </c>
      <c r="G434" s="28" t="s">
        <v>334</v>
      </c>
      <c r="H434" s="31">
        <v>41304</v>
      </c>
      <c r="I434" s="28" t="s">
        <v>1417</v>
      </c>
      <c r="J434" s="28">
        <v>1.74</v>
      </c>
      <c r="K434" s="30">
        <f t="shared" si="13"/>
        <v>1</v>
      </c>
      <c r="L434" s="30">
        <f t="shared" si="14"/>
        <v>0</v>
      </c>
    </row>
    <row r="435" spans="5:12" ht="15" customHeight="1" x14ac:dyDescent="0.25">
      <c r="E435" s="28" t="s">
        <v>1194</v>
      </c>
      <c r="F435" s="28" t="s">
        <v>1195</v>
      </c>
      <c r="G435" s="28" t="s">
        <v>334</v>
      </c>
      <c r="H435" s="31">
        <v>41304</v>
      </c>
      <c r="I435" s="28" t="s">
        <v>1417</v>
      </c>
      <c r="J435" s="28">
        <v>1.82</v>
      </c>
      <c r="K435" s="30">
        <f t="shared" si="13"/>
        <v>1</v>
      </c>
      <c r="L435" s="30">
        <f t="shared" si="14"/>
        <v>0</v>
      </c>
    </row>
    <row r="436" spans="5:12" ht="15" customHeight="1" x14ac:dyDescent="0.25">
      <c r="E436" s="28" t="s">
        <v>1196</v>
      </c>
      <c r="F436" s="28" t="s">
        <v>333</v>
      </c>
      <c r="G436" s="28" t="s">
        <v>334</v>
      </c>
      <c r="H436" s="31" t="s">
        <v>1197</v>
      </c>
      <c r="I436" s="28" t="s">
        <v>1420</v>
      </c>
      <c r="J436" s="28">
        <v>1.61</v>
      </c>
      <c r="K436" s="30">
        <f t="shared" si="13"/>
        <v>1</v>
      </c>
      <c r="L436" s="30">
        <f t="shared" si="14"/>
        <v>0</v>
      </c>
    </row>
    <row r="437" spans="5:12" ht="15" customHeight="1" x14ac:dyDescent="0.25">
      <c r="E437" s="28" t="s">
        <v>1198</v>
      </c>
      <c r="F437" s="28" t="s">
        <v>993</v>
      </c>
      <c r="G437" s="28" t="s">
        <v>334</v>
      </c>
      <c r="H437" s="31">
        <v>41290</v>
      </c>
      <c r="I437" s="28" t="s">
        <v>1420</v>
      </c>
      <c r="J437" s="28">
        <v>1.34</v>
      </c>
      <c r="K437" s="30">
        <f t="shared" si="13"/>
        <v>1</v>
      </c>
      <c r="L437" s="30">
        <f t="shared" si="14"/>
        <v>0</v>
      </c>
    </row>
    <row r="438" spans="5:12" ht="15" customHeight="1" x14ac:dyDescent="0.25">
      <c r="E438" s="28">
        <v>171014911</v>
      </c>
      <c r="F438" s="28" t="s">
        <v>333</v>
      </c>
      <c r="G438" s="28" t="s">
        <v>334</v>
      </c>
      <c r="H438" s="31">
        <v>42958</v>
      </c>
      <c r="I438" s="28" t="s">
        <v>1415</v>
      </c>
      <c r="J438" s="28">
        <v>1.88</v>
      </c>
      <c r="K438" s="30">
        <f t="shared" si="13"/>
        <v>1</v>
      </c>
      <c r="L438" s="30">
        <f t="shared" si="14"/>
        <v>0</v>
      </c>
    </row>
    <row r="439" spans="5:12" ht="15" customHeight="1" x14ac:dyDescent="0.25">
      <c r="E439" s="28" t="s">
        <v>86</v>
      </c>
      <c r="F439" s="28" t="s">
        <v>1199</v>
      </c>
      <c r="G439" s="28" t="s">
        <v>334</v>
      </c>
      <c r="H439" s="31">
        <v>41304</v>
      </c>
      <c r="I439" s="28" t="s">
        <v>1417</v>
      </c>
      <c r="J439" s="28">
        <v>1.29</v>
      </c>
      <c r="K439" s="30">
        <f t="shared" si="13"/>
        <v>1</v>
      </c>
      <c r="L439" s="30">
        <f t="shared" si="14"/>
        <v>0</v>
      </c>
    </row>
    <row r="440" spans="5:12" ht="15" customHeight="1" x14ac:dyDescent="0.25">
      <c r="E440" s="28">
        <v>67</v>
      </c>
      <c r="F440" s="28" t="s">
        <v>1172</v>
      </c>
      <c r="G440" s="28" t="s">
        <v>339</v>
      </c>
      <c r="H440" s="31" t="s">
        <v>1200</v>
      </c>
      <c r="I440" s="28" t="s">
        <v>1420</v>
      </c>
      <c r="J440" s="28">
        <v>1.65</v>
      </c>
      <c r="K440" s="30">
        <f t="shared" si="13"/>
        <v>1</v>
      </c>
      <c r="L440" s="30">
        <f t="shared" si="14"/>
        <v>0</v>
      </c>
    </row>
    <row r="441" spans="5:12" ht="15" customHeight="1" x14ac:dyDescent="0.25">
      <c r="E441" s="28" t="s">
        <v>1201</v>
      </c>
      <c r="F441" s="28" t="s">
        <v>541</v>
      </c>
      <c r="G441" s="28" t="s">
        <v>334</v>
      </c>
      <c r="H441" s="31">
        <v>41283</v>
      </c>
      <c r="I441" s="28" t="s">
        <v>1417</v>
      </c>
      <c r="J441" s="28">
        <v>1.22</v>
      </c>
      <c r="K441" s="30">
        <f t="shared" si="13"/>
        <v>1</v>
      </c>
      <c r="L441" s="30">
        <f t="shared" si="14"/>
        <v>0</v>
      </c>
    </row>
    <row r="442" spans="5:12" ht="15" customHeight="1" x14ac:dyDescent="0.25">
      <c r="E442" s="28" t="s">
        <v>1202</v>
      </c>
      <c r="F442" s="28" t="s">
        <v>333</v>
      </c>
      <c r="G442" s="28" t="s">
        <v>334</v>
      </c>
      <c r="H442" s="31">
        <v>42616</v>
      </c>
      <c r="I442" s="28" t="s">
        <v>1413</v>
      </c>
      <c r="J442" s="28">
        <v>1.78</v>
      </c>
      <c r="K442" s="30">
        <f t="shared" si="13"/>
        <v>1</v>
      </c>
      <c r="L442" s="30">
        <f t="shared" si="14"/>
        <v>0</v>
      </c>
    </row>
    <row r="443" spans="5:12" ht="15" customHeight="1" x14ac:dyDescent="0.25">
      <c r="E443" s="28">
        <v>161002899</v>
      </c>
      <c r="F443" s="28" t="s">
        <v>333</v>
      </c>
      <c r="G443" s="28" t="s">
        <v>334</v>
      </c>
      <c r="H443" s="31">
        <v>42646</v>
      </c>
      <c r="I443" s="28" t="s">
        <v>1413</v>
      </c>
      <c r="J443" s="28">
        <v>1.82</v>
      </c>
      <c r="K443" s="30">
        <f t="shared" si="13"/>
        <v>1</v>
      </c>
      <c r="L443" s="30">
        <f t="shared" si="14"/>
        <v>0</v>
      </c>
    </row>
    <row r="444" spans="5:12" ht="15" customHeight="1" x14ac:dyDescent="0.25">
      <c r="E444" s="28" t="s">
        <v>1041</v>
      </c>
      <c r="F444" s="28" t="s">
        <v>382</v>
      </c>
      <c r="G444" s="28" t="s">
        <v>334</v>
      </c>
      <c r="H444" s="31">
        <v>41402</v>
      </c>
      <c r="I444" s="28" t="s">
        <v>1413</v>
      </c>
      <c r="J444" s="28">
        <v>1.93</v>
      </c>
      <c r="K444" s="30">
        <f t="shared" si="13"/>
        <v>1</v>
      </c>
      <c r="L444" s="30">
        <f t="shared" si="14"/>
        <v>0</v>
      </c>
    </row>
    <row r="445" spans="5:12" ht="15" customHeight="1" x14ac:dyDescent="0.25">
      <c r="E445" s="28" t="s">
        <v>1203</v>
      </c>
      <c r="F445" s="28" t="s">
        <v>993</v>
      </c>
      <c r="G445" s="28" t="s">
        <v>334</v>
      </c>
      <c r="H445" s="31">
        <v>41290</v>
      </c>
      <c r="I445" s="28" t="s">
        <v>1423</v>
      </c>
      <c r="J445" s="28">
        <v>1.76</v>
      </c>
      <c r="K445" s="30">
        <f t="shared" si="13"/>
        <v>1</v>
      </c>
      <c r="L445" s="30">
        <f t="shared" si="14"/>
        <v>0</v>
      </c>
    </row>
    <row r="446" spans="5:12" ht="15" customHeight="1" x14ac:dyDescent="0.25">
      <c r="E446" s="28" t="s">
        <v>1205</v>
      </c>
      <c r="F446" s="28" t="s">
        <v>993</v>
      </c>
      <c r="G446" s="28" t="s">
        <v>334</v>
      </c>
      <c r="H446" s="31">
        <v>41290</v>
      </c>
      <c r="I446" s="28" t="s">
        <v>1423</v>
      </c>
      <c r="J446" s="28">
        <v>1.65</v>
      </c>
      <c r="K446" s="30">
        <f t="shared" ref="K446:K507" si="15">IF(OR(J446&lt;$B$12,J446="&lt; 0"),1,0)</f>
        <v>1</v>
      </c>
      <c r="L446" s="30">
        <f t="shared" ref="L446:L507" si="16">IF(K446=1,0,1)</f>
        <v>0</v>
      </c>
    </row>
    <row r="447" spans="5:12" ht="15" customHeight="1" x14ac:dyDescent="0.25">
      <c r="E447" s="28" t="s">
        <v>1206</v>
      </c>
      <c r="F447" s="28" t="s">
        <v>333</v>
      </c>
      <c r="G447" s="28" t="s">
        <v>334</v>
      </c>
      <c r="H447" s="31">
        <v>42142</v>
      </c>
      <c r="I447" s="28" t="s">
        <v>1424</v>
      </c>
      <c r="J447" s="28">
        <v>1.78</v>
      </c>
      <c r="K447" s="30">
        <f t="shared" si="15"/>
        <v>1</v>
      </c>
      <c r="L447" s="30">
        <f t="shared" si="16"/>
        <v>0</v>
      </c>
    </row>
    <row r="448" spans="5:12" ht="15" customHeight="1" x14ac:dyDescent="0.25">
      <c r="E448" s="28" t="s">
        <v>1208</v>
      </c>
      <c r="F448" s="28" t="s">
        <v>333</v>
      </c>
      <c r="G448" s="28" t="s">
        <v>334</v>
      </c>
      <c r="H448" s="31">
        <v>43423</v>
      </c>
      <c r="I448" s="28" t="s">
        <v>1413</v>
      </c>
      <c r="J448" s="28">
        <v>1.68</v>
      </c>
      <c r="K448" s="30">
        <f t="shared" si="15"/>
        <v>1</v>
      </c>
      <c r="L448" s="30">
        <f t="shared" si="16"/>
        <v>0</v>
      </c>
    </row>
    <row r="449" spans="5:12" ht="15" customHeight="1" x14ac:dyDescent="0.25">
      <c r="E449" s="28" t="s">
        <v>1209</v>
      </c>
      <c r="F449" s="28" t="s">
        <v>351</v>
      </c>
      <c r="G449" s="28" t="s">
        <v>334</v>
      </c>
      <c r="H449" s="31">
        <v>41304</v>
      </c>
      <c r="I449" s="28" t="s">
        <v>1424</v>
      </c>
      <c r="J449" s="28">
        <v>1.78</v>
      </c>
      <c r="K449" s="30">
        <f t="shared" si="15"/>
        <v>1</v>
      </c>
      <c r="L449" s="30">
        <f t="shared" si="16"/>
        <v>0</v>
      </c>
    </row>
    <row r="450" spans="5:12" ht="15" customHeight="1" x14ac:dyDescent="0.25">
      <c r="E450" s="28" t="s">
        <v>1210</v>
      </c>
      <c r="F450" s="28" t="s">
        <v>382</v>
      </c>
      <c r="G450" s="28" t="s">
        <v>334</v>
      </c>
      <c r="H450" s="31">
        <v>41304</v>
      </c>
      <c r="I450" s="28" t="s">
        <v>1424</v>
      </c>
      <c r="J450" s="28">
        <v>1.74</v>
      </c>
      <c r="K450" s="30">
        <f t="shared" si="15"/>
        <v>1</v>
      </c>
      <c r="L450" s="30">
        <f t="shared" si="16"/>
        <v>0</v>
      </c>
    </row>
    <row r="451" spans="5:12" ht="15" customHeight="1" x14ac:dyDescent="0.25">
      <c r="E451" s="28" t="s">
        <v>1211</v>
      </c>
      <c r="F451" s="28" t="s">
        <v>354</v>
      </c>
      <c r="G451" s="28" t="s">
        <v>334</v>
      </c>
      <c r="H451" s="31">
        <v>41304</v>
      </c>
      <c r="I451" s="28" t="s">
        <v>1424</v>
      </c>
      <c r="J451" s="28">
        <v>1.73</v>
      </c>
      <c r="K451" s="30">
        <f t="shared" si="15"/>
        <v>1</v>
      </c>
      <c r="L451" s="30">
        <f t="shared" si="16"/>
        <v>0</v>
      </c>
    </row>
    <row r="452" spans="5:12" ht="15" customHeight="1" x14ac:dyDescent="0.25">
      <c r="E452" s="28" t="s">
        <v>1212</v>
      </c>
      <c r="F452" s="28" t="s">
        <v>354</v>
      </c>
      <c r="G452" s="28" t="s">
        <v>334</v>
      </c>
      <c r="H452" s="31">
        <v>41304</v>
      </c>
      <c r="I452" s="28" t="s">
        <v>1424</v>
      </c>
      <c r="J452" s="28">
        <v>1.8</v>
      </c>
      <c r="K452" s="30">
        <f t="shared" si="15"/>
        <v>1</v>
      </c>
      <c r="L452" s="30">
        <f t="shared" si="16"/>
        <v>0</v>
      </c>
    </row>
    <row r="453" spans="5:12" ht="15" customHeight="1" x14ac:dyDescent="0.25">
      <c r="E453" s="28" t="s">
        <v>1213</v>
      </c>
      <c r="F453" s="28" t="s">
        <v>359</v>
      </c>
      <c r="G453" s="28" t="s">
        <v>334</v>
      </c>
      <c r="H453" s="31">
        <v>41304</v>
      </c>
      <c r="I453" s="28" t="s">
        <v>1424</v>
      </c>
      <c r="J453" s="28">
        <v>1.81</v>
      </c>
      <c r="K453" s="30">
        <f t="shared" si="15"/>
        <v>1</v>
      </c>
      <c r="L453" s="30">
        <f t="shared" si="16"/>
        <v>0</v>
      </c>
    </row>
    <row r="454" spans="5:12" ht="15" customHeight="1" x14ac:dyDescent="0.25">
      <c r="E454" s="28" t="s">
        <v>149</v>
      </c>
      <c r="F454" s="28" t="s">
        <v>359</v>
      </c>
      <c r="G454" s="28" t="s">
        <v>334</v>
      </c>
      <c r="H454" s="31">
        <v>41304</v>
      </c>
      <c r="I454" s="28" t="s">
        <v>1424</v>
      </c>
      <c r="J454" s="28">
        <v>1.79</v>
      </c>
      <c r="K454" s="30">
        <f t="shared" si="15"/>
        <v>1</v>
      </c>
      <c r="L454" s="30">
        <f t="shared" si="16"/>
        <v>0</v>
      </c>
    </row>
    <row r="455" spans="5:12" ht="15" customHeight="1" x14ac:dyDescent="0.25">
      <c r="E455" s="28" t="s">
        <v>1214</v>
      </c>
      <c r="F455" s="28" t="s">
        <v>1215</v>
      </c>
      <c r="G455" s="28" t="s">
        <v>444</v>
      </c>
      <c r="H455" s="31" t="s">
        <v>1216</v>
      </c>
      <c r="I455" s="28" t="s">
        <v>1424</v>
      </c>
      <c r="J455" s="28">
        <v>1.84</v>
      </c>
      <c r="K455" s="30">
        <f t="shared" si="15"/>
        <v>1</v>
      </c>
      <c r="L455" s="30">
        <f t="shared" si="16"/>
        <v>0</v>
      </c>
    </row>
    <row r="456" spans="5:12" ht="15" customHeight="1" x14ac:dyDescent="0.25">
      <c r="E456" s="28" t="s">
        <v>1217</v>
      </c>
      <c r="F456" s="28" t="s">
        <v>359</v>
      </c>
      <c r="G456" s="28" t="s">
        <v>444</v>
      </c>
      <c r="H456" s="31" t="s">
        <v>1218</v>
      </c>
      <c r="I456" s="28" t="s">
        <v>1424</v>
      </c>
      <c r="J456" s="28">
        <v>1.71</v>
      </c>
      <c r="K456" s="30">
        <f t="shared" si="15"/>
        <v>1</v>
      </c>
      <c r="L456" s="30">
        <f t="shared" si="16"/>
        <v>0</v>
      </c>
    </row>
    <row r="457" spans="5:12" ht="15" customHeight="1" x14ac:dyDescent="0.25">
      <c r="E457" s="28" t="s">
        <v>150</v>
      </c>
      <c r="F457" s="28" t="s">
        <v>541</v>
      </c>
      <c r="G457" s="28" t="s">
        <v>334</v>
      </c>
      <c r="H457" s="31">
        <v>41367</v>
      </c>
      <c r="I457" s="28" t="s">
        <v>1424</v>
      </c>
      <c r="J457" s="28">
        <v>1.88</v>
      </c>
      <c r="K457" s="30">
        <f t="shared" si="15"/>
        <v>1</v>
      </c>
      <c r="L457" s="30">
        <f t="shared" si="16"/>
        <v>0</v>
      </c>
    </row>
    <row r="458" spans="5:12" ht="15" customHeight="1" x14ac:dyDescent="0.25">
      <c r="E458" s="28" t="s">
        <v>1219</v>
      </c>
      <c r="F458" s="28" t="s">
        <v>333</v>
      </c>
      <c r="G458" s="28" t="s">
        <v>334</v>
      </c>
      <c r="H458" s="31">
        <v>41592</v>
      </c>
      <c r="I458" s="28" t="s">
        <v>1424</v>
      </c>
      <c r="J458" s="28">
        <v>1.87</v>
      </c>
      <c r="K458" s="30">
        <f t="shared" si="15"/>
        <v>1</v>
      </c>
      <c r="L458" s="30">
        <f t="shared" si="16"/>
        <v>0</v>
      </c>
    </row>
    <row r="459" spans="5:12" ht="15" customHeight="1" x14ac:dyDescent="0.25">
      <c r="E459" s="28" t="s">
        <v>1220</v>
      </c>
      <c r="F459" s="28" t="s">
        <v>382</v>
      </c>
      <c r="G459" s="28" t="s">
        <v>383</v>
      </c>
      <c r="H459" s="31" t="s">
        <v>1221</v>
      </c>
      <c r="I459" s="28" t="s">
        <v>1423</v>
      </c>
      <c r="J459" s="28">
        <v>1.75</v>
      </c>
      <c r="K459" s="30">
        <f t="shared" si="15"/>
        <v>1</v>
      </c>
      <c r="L459" s="30">
        <f t="shared" si="16"/>
        <v>0</v>
      </c>
    </row>
    <row r="460" spans="5:12" ht="15" customHeight="1" x14ac:dyDescent="0.25">
      <c r="E460" s="28" t="s">
        <v>1222</v>
      </c>
      <c r="F460" s="28" t="s">
        <v>333</v>
      </c>
      <c r="G460" s="28" t="s">
        <v>334</v>
      </c>
      <c r="H460" s="31">
        <v>41666</v>
      </c>
      <c r="I460" s="28" t="s">
        <v>1424</v>
      </c>
      <c r="J460" s="28">
        <v>1.6</v>
      </c>
      <c r="K460" s="30">
        <f t="shared" si="15"/>
        <v>1</v>
      </c>
      <c r="L460" s="30">
        <f t="shared" si="16"/>
        <v>0</v>
      </c>
    </row>
    <row r="461" spans="5:12" ht="15" customHeight="1" x14ac:dyDescent="0.25">
      <c r="E461" s="28">
        <v>141010411</v>
      </c>
      <c r="F461" s="28" t="s">
        <v>333</v>
      </c>
      <c r="G461" s="28" t="s">
        <v>334</v>
      </c>
      <c r="H461" s="31">
        <v>41866</v>
      </c>
      <c r="I461" s="28" t="s">
        <v>1424</v>
      </c>
      <c r="J461" s="28">
        <v>2.0299999999999998</v>
      </c>
      <c r="K461" s="30">
        <f t="shared" si="15"/>
        <v>0</v>
      </c>
      <c r="L461" s="30">
        <f t="shared" si="16"/>
        <v>1</v>
      </c>
    </row>
    <row r="462" spans="5:12" ht="15" customHeight="1" x14ac:dyDescent="0.25">
      <c r="E462" s="28" t="s">
        <v>1223</v>
      </c>
      <c r="F462" s="28" t="s">
        <v>333</v>
      </c>
      <c r="G462" s="28" t="s">
        <v>334</v>
      </c>
      <c r="H462" s="31">
        <v>41743</v>
      </c>
      <c r="I462" s="28" t="s">
        <v>1424</v>
      </c>
      <c r="J462" s="28">
        <v>1.72</v>
      </c>
      <c r="K462" s="30">
        <f t="shared" si="15"/>
        <v>1</v>
      </c>
      <c r="L462" s="30">
        <f t="shared" si="16"/>
        <v>0</v>
      </c>
    </row>
    <row r="463" spans="5:12" ht="15" customHeight="1" x14ac:dyDescent="0.25">
      <c r="E463" s="28" t="s">
        <v>1224</v>
      </c>
      <c r="F463" s="28" t="s">
        <v>333</v>
      </c>
      <c r="G463" s="28" t="s">
        <v>334</v>
      </c>
      <c r="H463" s="31">
        <v>41968</v>
      </c>
      <c r="I463" s="28" t="s">
        <v>1424</v>
      </c>
      <c r="J463" s="28">
        <v>1.69</v>
      </c>
      <c r="K463" s="30">
        <f t="shared" si="15"/>
        <v>1</v>
      </c>
      <c r="L463" s="30">
        <f t="shared" si="16"/>
        <v>0</v>
      </c>
    </row>
    <row r="464" spans="5:12" ht="15" customHeight="1" x14ac:dyDescent="0.25">
      <c r="E464" s="28" t="s">
        <v>1225</v>
      </c>
      <c r="F464" s="28" t="s">
        <v>333</v>
      </c>
      <c r="G464" s="28" t="s">
        <v>334</v>
      </c>
      <c r="H464" s="31">
        <v>42132</v>
      </c>
      <c r="I464" s="28" t="s">
        <v>1424</v>
      </c>
      <c r="J464" s="28">
        <v>1.89</v>
      </c>
      <c r="K464" s="30">
        <f t="shared" si="15"/>
        <v>1</v>
      </c>
      <c r="L464" s="30">
        <f t="shared" si="16"/>
        <v>0</v>
      </c>
    </row>
    <row r="465" spans="5:12" ht="15" customHeight="1" x14ac:dyDescent="0.25">
      <c r="E465" s="28" t="s">
        <v>1226</v>
      </c>
      <c r="F465" s="28" t="s">
        <v>333</v>
      </c>
      <c r="G465" s="28" t="s">
        <v>334</v>
      </c>
      <c r="H465" s="31">
        <v>42132</v>
      </c>
      <c r="I465" s="28" t="s">
        <v>1424</v>
      </c>
      <c r="J465" s="28">
        <v>1.84</v>
      </c>
      <c r="K465" s="30">
        <f t="shared" si="15"/>
        <v>1</v>
      </c>
      <c r="L465" s="30">
        <f t="shared" si="16"/>
        <v>0</v>
      </c>
    </row>
    <row r="466" spans="5:12" ht="15" customHeight="1" x14ac:dyDescent="0.25">
      <c r="E466" s="28" t="s">
        <v>1227</v>
      </c>
      <c r="F466" s="28" t="s">
        <v>333</v>
      </c>
      <c r="G466" s="28" t="s">
        <v>334</v>
      </c>
      <c r="H466" s="31">
        <v>42146</v>
      </c>
      <c r="I466" s="28" t="s">
        <v>1424</v>
      </c>
      <c r="J466" s="28">
        <v>1.72</v>
      </c>
      <c r="K466" s="30">
        <f t="shared" si="15"/>
        <v>1</v>
      </c>
      <c r="L466" s="30">
        <f t="shared" si="16"/>
        <v>0</v>
      </c>
    </row>
    <row r="467" spans="5:12" ht="15" customHeight="1" x14ac:dyDescent="0.25">
      <c r="E467" s="28" t="s">
        <v>1228</v>
      </c>
      <c r="F467" s="28" t="s">
        <v>333</v>
      </c>
      <c r="G467" s="28" t="s">
        <v>334</v>
      </c>
      <c r="H467" s="31">
        <v>42156</v>
      </c>
      <c r="I467" s="28" t="s">
        <v>1424</v>
      </c>
      <c r="J467" s="28">
        <v>1.79</v>
      </c>
      <c r="K467" s="30">
        <f t="shared" si="15"/>
        <v>1</v>
      </c>
      <c r="L467" s="30">
        <f t="shared" si="16"/>
        <v>0</v>
      </c>
    </row>
    <row r="468" spans="5:12" ht="15" customHeight="1" x14ac:dyDescent="0.25">
      <c r="E468" s="28" t="s">
        <v>1229</v>
      </c>
      <c r="F468" s="28" t="s">
        <v>333</v>
      </c>
      <c r="G468" s="28" t="s">
        <v>334</v>
      </c>
      <c r="H468" s="31">
        <v>42187</v>
      </c>
      <c r="I468" s="28" t="s">
        <v>1424</v>
      </c>
      <c r="J468" s="28">
        <v>1.76</v>
      </c>
      <c r="K468" s="30">
        <f t="shared" si="15"/>
        <v>1</v>
      </c>
      <c r="L468" s="30">
        <f t="shared" si="16"/>
        <v>0</v>
      </c>
    </row>
    <row r="469" spans="5:12" ht="15" customHeight="1" x14ac:dyDescent="0.25">
      <c r="E469" s="28">
        <v>161006014</v>
      </c>
      <c r="F469" s="28" t="s">
        <v>333</v>
      </c>
      <c r="G469" s="28" t="s">
        <v>334</v>
      </c>
      <c r="H469" s="31">
        <v>42508</v>
      </c>
      <c r="I469" s="28" t="s">
        <v>1424</v>
      </c>
      <c r="J469" s="28">
        <v>1.76</v>
      </c>
      <c r="K469" s="30">
        <f t="shared" si="15"/>
        <v>1</v>
      </c>
      <c r="L469" s="30">
        <f t="shared" si="16"/>
        <v>0</v>
      </c>
    </row>
    <row r="470" spans="5:12" ht="15" customHeight="1" x14ac:dyDescent="0.25">
      <c r="E470" s="28" t="s">
        <v>1230</v>
      </c>
      <c r="F470" s="28" t="s">
        <v>333</v>
      </c>
      <c r="G470" s="28" t="s">
        <v>334</v>
      </c>
      <c r="H470" s="31" t="s">
        <v>1231</v>
      </c>
      <c r="I470" s="28" t="s">
        <v>1424</v>
      </c>
      <c r="J470" s="28">
        <v>1.78</v>
      </c>
      <c r="K470" s="30">
        <f t="shared" si="15"/>
        <v>1</v>
      </c>
      <c r="L470" s="30">
        <f t="shared" si="16"/>
        <v>0</v>
      </c>
    </row>
    <row r="471" spans="5:12" ht="15" customHeight="1" x14ac:dyDescent="0.25">
      <c r="E471" s="28" t="s">
        <v>1232</v>
      </c>
      <c r="F471" s="28" t="s">
        <v>333</v>
      </c>
      <c r="G471" s="28" t="s">
        <v>334</v>
      </c>
      <c r="H471" s="31" t="s">
        <v>1233</v>
      </c>
      <c r="I471" s="28" t="s">
        <v>1424</v>
      </c>
      <c r="J471" s="28">
        <v>1.94</v>
      </c>
      <c r="K471" s="30">
        <f t="shared" si="15"/>
        <v>1</v>
      </c>
      <c r="L471" s="30">
        <f t="shared" si="16"/>
        <v>0</v>
      </c>
    </row>
    <row r="472" spans="5:12" ht="15" customHeight="1" x14ac:dyDescent="0.25">
      <c r="E472" s="28" t="s">
        <v>1234</v>
      </c>
      <c r="F472" s="28" t="s">
        <v>333</v>
      </c>
      <c r="G472" s="28" t="s">
        <v>334</v>
      </c>
      <c r="H472" s="31" t="s">
        <v>1235</v>
      </c>
      <c r="I472" s="28" t="s">
        <v>1424</v>
      </c>
      <c r="J472" s="28">
        <v>1.72</v>
      </c>
      <c r="K472" s="30">
        <f t="shared" si="15"/>
        <v>1</v>
      </c>
      <c r="L472" s="30">
        <f t="shared" si="16"/>
        <v>0</v>
      </c>
    </row>
    <row r="473" spans="5:12" ht="15" customHeight="1" x14ac:dyDescent="0.25">
      <c r="E473" s="28" t="s">
        <v>1236</v>
      </c>
      <c r="F473" s="28" t="s">
        <v>351</v>
      </c>
      <c r="G473" s="28" t="s">
        <v>334</v>
      </c>
      <c r="H473" s="31">
        <v>41304</v>
      </c>
      <c r="I473" s="28" t="s">
        <v>1424</v>
      </c>
      <c r="J473" s="28">
        <v>1.77</v>
      </c>
      <c r="K473" s="30">
        <f t="shared" si="15"/>
        <v>1</v>
      </c>
      <c r="L473" s="30">
        <f t="shared" si="16"/>
        <v>0</v>
      </c>
    </row>
    <row r="474" spans="5:12" ht="15" customHeight="1" x14ac:dyDescent="0.25">
      <c r="E474" s="28" t="s">
        <v>1237</v>
      </c>
      <c r="F474" s="28" t="s">
        <v>359</v>
      </c>
      <c r="G474" s="28" t="s">
        <v>444</v>
      </c>
      <c r="H474" s="31" t="s">
        <v>1238</v>
      </c>
      <c r="I474" s="28" t="s">
        <v>1424</v>
      </c>
      <c r="J474" s="28">
        <v>1.7</v>
      </c>
      <c r="K474" s="30">
        <f t="shared" si="15"/>
        <v>1</v>
      </c>
      <c r="L474" s="30">
        <f t="shared" si="16"/>
        <v>0</v>
      </c>
    </row>
    <row r="475" spans="5:12" ht="15" customHeight="1" x14ac:dyDescent="0.25">
      <c r="E475" s="28" t="s">
        <v>1239</v>
      </c>
      <c r="F475" s="28" t="s">
        <v>1215</v>
      </c>
      <c r="G475" s="28" t="s">
        <v>444</v>
      </c>
      <c r="H475" s="31" t="s">
        <v>1240</v>
      </c>
      <c r="I475" s="28" t="s">
        <v>1424</v>
      </c>
      <c r="J475" s="28">
        <v>1.75</v>
      </c>
      <c r="K475" s="30">
        <f t="shared" si="15"/>
        <v>1</v>
      </c>
      <c r="L475" s="30">
        <f t="shared" si="16"/>
        <v>0</v>
      </c>
    </row>
    <row r="476" spans="5:12" ht="15" customHeight="1" x14ac:dyDescent="0.25">
      <c r="E476" s="28" t="s">
        <v>148</v>
      </c>
      <c r="F476" s="28" t="s">
        <v>359</v>
      </c>
      <c r="G476" s="28" t="s">
        <v>334</v>
      </c>
      <c r="H476" s="31">
        <v>41304</v>
      </c>
      <c r="I476" s="28" t="s">
        <v>1424</v>
      </c>
      <c r="J476" s="28">
        <v>1.75</v>
      </c>
      <c r="K476" s="30">
        <f t="shared" si="15"/>
        <v>1</v>
      </c>
      <c r="L476" s="30">
        <f t="shared" si="16"/>
        <v>0</v>
      </c>
    </row>
    <row r="477" spans="5:12" ht="15" customHeight="1" x14ac:dyDescent="0.25">
      <c r="E477" s="28" t="s">
        <v>1241</v>
      </c>
      <c r="F477" s="28" t="s">
        <v>1215</v>
      </c>
      <c r="G477" s="28" t="s">
        <v>444</v>
      </c>
      <c r="H477" s="31" t="s">
        <v>1242</v>
      </c>
      <c r="I477" s="28" t="s">
        <v>1424</v>
      </c>
      <c r="J477" s="28">
        <v>1.85</v>
      </c>
      <c r="K477" s="30">
        <f t="shared" si="15"/>
        <v>1</v>
      </c>
      <c r="L477" s="30">
        <f t="shared" si="16"/>
        <v>0</v>
      </c>
    </row>
    <row r="478" spans="5:12" ht="15" customHeight="1" x14ac:dyDescent="0.25">
      <c r="E478" s="28" t="s">
        <v>1243</v>
      </c>
      <c r="F478" s="28" t="s">
        <v>1022</v>
      </c>
      <c r="G478" s="28" t="s">
        <v>383</v>
      </c>
      <c r="H478" s="31" t="s">
        <v>1244</v>
      </c>
      <c r="I478" s="28" t="s">
        <v>1413</v>
      </c>
      <c r="J478" s="28">
        <v>1.67</v>
      </c>
      <c r="K478" s="30">
        <f t="shared" si="15"/>
        <v>1</v>
      </c>
      <c r="L478" s="30">
        <f t="shared" si="16"/>
        <v>0</v>
      </c>
    </row>
    <row r="479" spans="5:12" ht="15" customHeight="1" x14ac:dyDescent="0.25">
      <c r="E479" s="28" t="s">
        <v>1245</v>
      </c>
      <c r="F479" s="28" t="s">
        <v>1049</v>
      </c>
      <c r="G479" s="28" t="s">
        <v>383</v>
      </c>
      <c r="H479" s="31" t="s">
        <v>1246</v>
      </c>
      <c r="I479" s="28" t="s">
        <v>1413</v>
      </c>
      <c r="J479" s="28">
        <v>1.72</v>
      </c>
      <c r="K479" s="30">
        <f t="shared" si="15"/>
        <v>1</v>
      </c>
      <c r="L479" s="30">
        <f t="shared" si="16"/>
        <v>0</v>
      </c>
    </row>
    <row r="480" spans="5:12" ht="15" customHeight="1" x14ac:dyDescent="0.25">
      <c r="E480" s="28">
        <v>161001657</v>
      </c>
      <c r="F480" s="28" t="s">
        <v>333</v>
      </c>
      <c r="G480" s="28" t="s">
        <v>334</v>
      </c>
      <c r="H480" s="31">
        <v>42403</v>
      </c>
      <c r="I480" s="28" t="s">
        <v>1413</v>
      </c>
      <c r="J480" s="28">
        <v>1.98</v>
      </c>
      <c r="K480" s="30">
        <f t="shared" si="15"/>
        <v>1</v>
      </c>
      <c r="L480" s="30">
        <f t="shared" si="16"/>
        <v>0</v>
      </c>
    </row>
    <row r="481" spans="5:12" ht="15" customHeight="1" x14ac:dyDescent="0.25">
      <c r="E481" s="28" t="s">
        <v>1247</v>
      </c>
      <c r="F481" s="28" t="s">
        <v>382</v>
      </c>
      <c r="G481" s="28" t="s">
        <v>383</v>
      </c>
      <c r="H481" s="31" t="s">
        <v>1248</v>
      </c>
      <c r="I481" s="28" t="s">
        <v>1413</v>
      </c>
      <c r="J481" s="28">
        <v>1.85</v>
      </c>
      <c r="K481" s="30">
        <f t="shared" si="15"/>
        <v>1</v>
      </c>
      <c r="L481" s="30">
        <f t="shared" si="16"/>
        <v>0</v>
      </c>
    </row>
    <row r="482" spans="5:12" ht="15" customHeight="1" x14ac:dyDescent="0.25">
      <c r="E482" s="28" t="s">
        <v>1249</v>
      </c>
      <c r="F482" s="28" t="s">
        <v>333</v>
      </c>
      <c r="G482" s="28" t="s">
        <v>334</v>
      </c>
      <c r="H482" s="31">
        <v>41324</v>
      </c>
      <c r="I482" s="28" t="s">
        <v>1420</v>
      </c>
      <c r="J482" s="28">
        <v>1.22</v>
      </c>
      <c r="K482" s="30">
        <f t="shared" si="15"/>
        <v>1</v>
      </c>
      <c r="L482" s="30">
        <f t="shared" si="16"/>
        <v>0</v>
      </c>
    </row>
    <row r="483" spans="5:12" ht="15" customHeight="1" x14ac:dyDescent="0.25">
      <c r="E483" s="28" t="s">
        <v>151</v>
      </c>
      <c r="F483" s="28" t="s">
        <v>359</v>
      </c>
      <c r="G483" s="28" t="s">
        <v>334</v>
      </c>
      <c r="H483" s="31">
        <v>41304</v>
      </c>
      <c r="I483" s="28" t="s">
        <v>1424</v>
      </c>
      <c r="J483" s="28">
        <v>1.72</v>
      </c>
      <c r="K483" s="30">
        <f t="shared" si="15"/>
        <v>1</v>
      </c>
      <c r="L483" s="30">
        <f t="shared" si="16"/>
        <v>0</v>
      </c>
    </row>
    <row r="484" spans="5:12" ht="15" customHeight="1" x14ac:dyDescent="0.25">
      <c r="E484" s="28" t="s">
        <v>1250</v>
      </c>
      <c r="F484" s="28" t="s">
        <v>382</v>
      </c>
      <c r="G484" s="28" t="s">
        <v>383</v>
      </c>
      <c r="H484" s="31" t="s">
        <v>1251</v>
      </c>
      <c r="I484" s="28" t="s">
        <v>1425</v>
      </c>
      <c r="J484" s="28">
        <v>2.52</v>
      </c>
      <c r="K484" s="30">
        <f t="shared" si="15"/>
        <v>0</v>
      </c>
      <c r="L484" s="30">
        <f t="shared" si="16"/>
        <v>1</v>
      </c>
    </row>
    <row r="485" spans="5:12" ht="15" customHeight="1" x14ac:dyDescent="0.25">
      <c r="E485" s="28" t="s">
        <v>1252</v>
      </c>
      <c r="F485" s="28" t="s">
        <v>1215</v>
      </c>
      <c r="G485" s="28" t="s">
        <v>444</v>
      </c>
      <c r="H485" s="31" t="s">
        <v>1253</v>
      </c>
      <c r="I485" s="28" t="s">
        <v>1424</v>
      </c>
      <c r="J485" s="28">
        <v>1.82</v>
      </c>
      <c r="K485" s="30">
        <f t="shared" si="15"/>
        <v>1</v>
      </c>
      <c r="L485" s="30">
        <f t="shared" si="16"/>
        <v>0</v>
      </c>
    </row>
    <row r="486" spans="5:12" ht="15" customHeight="1" x14ac:dyDescent="0.25">
      <c r="E486" s="28" t="s">
        <v>1254</v>
      </c>
      <c r="F486" s="28" t="s">
        <v>1215</v>
      </c>
      <c r="G486" s="28" t="s">
        <v>444</v>
      </c>
      <c r="H486" s="31" t="s">
        <v>1255</v>
      </c>
      <c r="I486" s="28" t="s">
        <v>1424</v>
      </c>
      <c r="J486" s="28">
        <v>1.8</v>
      </c>
      <c r="K486" s="30">
        <f t="shared" si="15"/>
        <v>1</v>
      </c>
      <c r="L486" s="30">
        <f t="shared" si="16"/>
        <v>0</v>
      </c>
    </row>
    <row r="487" spans="5:12" ht="15" customHeight="1" x14ac:dyDescent="0.25">
      <c r="E487" s="28" t="s">
        <v>152</v>
      </c>
      <c r="F487" s="28" t="s">
        <v>1256</v>
      </c>
      <c r="G487" s="28" t="s">
        <v>334</v>
      </c>
      <c r="H487" s="31">
        <v>41243</v>
      </c>
      <c r="I487" s="28" t="s">
        <v>1424</v>
      </c>
      <c r="J487" s="28">
        <v>1.95</v>
      </c>
      <c r="K487" s="30">
        <f t="shared" si="15"/>
        <v>1</v>
      </c>
      <c r="L487" s="30">
        <f t="shared" si="16"/>
        <v>0</v>
      </c>
    </row>
    <row r="488" spans="5:12" ht="15" customHeight="1" x14ac:dyDescent="0.25">
      <c r="E488" s="28" t="s">
        <v>153</v>
      </c>
      <c r="F488" s="28" t="s">
        <v>359</v>
      </c>
      <c r="G488" s="28" t="s">
        <v>334</v>
      </c>
      <c r="H488" s="31">
        <v>42170</v>
      </c>
      <c r="I488" s="28" t="s">
        <v>1424</v>
      </c>
      <c r="J488" s="28">
        <v>1.54</v>
      </c>
      <c r="K488" s="30">
        <f t="shared" si="15"/>
        <v>1</v>
      </c>
      <c r="L488" s="30">
        <f t="shared" si="16"/>
        <v>0</v>
      </c>
    </row>
    <row r="489" spans="5:12" ht="15" customHeight="1" x14ac:dyDescent="0.25">
      <c r="E489" s="28" t="s">
        <v>154</v>
      </c>
      <c r="F489" s="28" t="s">
        <v>359</v>
      </c>
      <c r="G489" s="28" t="s">
        <v>334</v>
      </c>
      <c r="H489" s="31">
        <v>41304</v>
      </c>
      <c r="I489" s="28" t="s">
        <v>1424</v>
      </c>
      <c r="J489" s="28">
        <v>1.85</v>
      </c>
      <c r="K489" s="30">
        <f t="shared" si="15"/>
        <v>1</v>
      </c>
      <c r="L489" s="30">
        <f t="shared" si="16"/>
        <v>0</v>
      </c>
    </row>
    <row r="490" spans="5:12" ht="15" customHeight="1" x14ac:dyDescent="0.25">
      <c r="E490" s="28" t="s">
        <v>1257</v>
      </c>
      <c r="F490" s="28" t="s">
        <v>351</v>
      </c>
      <c r="G490" s="28" t="s">
        <v>334</v>
      </c>
      <c r="H490" s="31">
        <v>41304</v>
      </c>
      <c r="I490" s="28" t="s">
        <v>1424</v>
      </c>
      <c r="J490" s="28">
        <v>1.7</v>
      </c>
      <c r="K490" s="30">
        <f t="shared" si="15"/>
        <v>1</v>
      </c>
      <c r="L490" s="30">
        <f t="shared" si="16"/>
        <v>0</v>
      </c>
    </row>
    <row r="491" spans="5:12" ht="15" customHeight="1" x14ac:dyDescent="0.25">
      <c r="E491" s="28" t="s">
        <v>1258</v>
      </c>
      <c r="F491" s="28" t="s">
        <v>796</v>
      </c>
      <c r="G491" s="28" t="s">
        <v>444</v>
      </c>
      <c r="H491" s="31" t="s">
        <v>1259</v>
      </c>
      <c r="I491" s="28" t="s">
        <v>1424</v>
      </c>
      <c r="J491" s="28">
        <v>1.87</v>
      </c>
      <c r="K491" s="30">
        <f t="shared" si="15"/>
        <v>1</v>
      </c>
      <c r="L491" s="30">
        <f t="shared" si="16"/>
        <v>0</v>
      </c>
    </row>
    <row r="492" spans="5:12" ht="15" customHeight="1" x14ac:dyDescent="0.25">
      <c r="E492" s="28" t="s">
        <v>1260</v>
      </c>
      <c r="F492" s="28" t="s">
        <v>1261</v>
      </c>
      <c r="G492" s="28" t="s">
        <v>334</v>
      </c>
      <c r="H492" s="31">
        <v>41304</v>
      </c>
      <c r="I492" s="28" t="s">
        <v>1424</v>
      </c>
      <c r="J492" s="28">
        <v>1.87</v>
      </c>
      <c r="K492" s="30">
        <f t="shared" si="15"/>
        <v>1</v>
      </c>
      <c r="L492" s="30">
        <f t="shared" si="16"/>
        <v>0</v>
      </c>
    </row>
    <row r="493" spans="5:12" ht="15" customHeight="1" x14ac:dyDescent="0.25">
      <c r="E493" s="28" t="s">
        <v>1262</v>
      </c>
      <c r="F493" s="28" t="s">
        <v>351</v>
      </c>
      <c r="G493" s="28" t="s">
        <v>334</v>
      </c>
      <c r="H493" s="31">
        <v>41304</v>
      </c>
      <c r="I493" s="28" t="s">
        <v>1424</v>
      </c>
      <c r="J493" s="28">
        <v>1.8</v>
      </c>
      <c r="K493" s="30">
        <f t="shared" si="15"/>
        <v>1</v>
      </c>
      <c r="L493" s="30">
        <f t="shared" si="16"/>
        <v>0</v>
      </c>
    </row>
    <row r="494" spans="5:12" ht="15" customHeight="1" x14ac:dyDescent="0.25">
      <c r="E494" s="28" t="s">
        <v>1263</v>
      </c>
      <c r="F494" s="28" t="s">
        <v>351</v>
      </c>
      <c r="G494" s="28" t="s">
        <v>334</v>
      </c>
      <c r="H494" s="31">
        <v>41304</v>
      </c>
      <c r="I494" s="28" t="s">
        <v>1424</v>
      </c>
      <c r="J494" s="28">
        <v>1.73</v>
      </c>
      <c r="K494" s="30">
        <f t="shared" si="15"/>
        <v>1</v>
      </c>
      <c r="L494" s="30">
        <f t="shared" si="16"/>
        <v>0</v>
      </c>
    </row>
    <row r="495" spans="5:12" ht="15" customHeight="1" x14ac:dyDescent="0.25">
      <c r="E495" s="28" t="s">
        <v>1264</v>
      </c>
      <c r="F495" s="28" t="s">
        <v>382</v>
      </c>
      <c r="G495" s="28" t="s">
        <v>368</v>
      </c>
      <c r="H495" s="31">
        <v>41324</v>
      </c>
      <c r="I495" s="28" t="s">
        <v>1425</v>
      </c>
      <c r="J495" s="28">
        <v>2.36</v>
      </c>
      <c r="K495" s="30">
        <f t="shared" si="15"/>
        <v>0</v>
      </c>
      <c r="L495" s="30">
        <f t="shared" si="16"/>
        <v>1</v>
      </c>
    </row>
    <row r="496" spans="5:12" ht="15" customHeight="1" x14ac:dyDescent="0.25">
      <c r="E496" s="28" t="s">
        <v>1265</v>
      </c>
      <c r="F496" s="28" t="s">
        <v>382</v>
      </c>
      <c r="G496" s="28" t="s">
        <v>334</v>
      </c>
      <c r="H496" s="31">
        <v>42034</v>
      </c>
      <c r="I496" s="28" t="s">
        <v>1425</v>
      </c>
      <c r="J496" s="28">
        <v>2.1800000000000002</v>
      </c>
      <c r="K496" s="30">
        <f t="shared" si="15"/>
        <v>0</v>
      </c>
      <c r="L496" s="30">
        <f t="shared" si="16"/>
        <v>1</v>
      </c>
    </row>
    <row r="499" spans="5:12" ht="15" customHeight="1" x14ac:dyDescent="0.25">
      <c r="E499" s="28">
        <v>181002955</v>
      </c>
      <c r="F499" s="28" t="s">
        <v>333</v>
      </c>
      <c r="G499" s="28" t="s">
        <v>334</v>
      </c>
      <c r="H499" s="31">
        <v>43160</v>
      </c>
      <c r="I499" s="28" t="s">
        <v>1413</v>
      </c>
      <c r="J499" s="28">
        <v>1.68</v>
      </c>
      <c r="K499" s="30">
        <f t="shared" si="15"/>
        <v>1</v>
      </c>
      <c r="L499" s="30">
        <f t="shared" si="16"/>
        <v>0</v>
      </c>
    </row>
    <row r="500" spans="5:12" ht="15" customHeight="1" x14ac:dyDescent="0.25">
      <c r="E500" s="28">
        <v>161002787</v>
      </c>
      <c r="F500" s="28" t="s">
        <v>333</v>
      </c>
      <c r="G500" s="28" t="s">
        <v>334</v>
      </c>
      <c r="H500" s="31">
        <v>42616</v>
      </c>
      <c r="I500" s="28" t="s">
        <v>1413</v>
      </c>
      <c r="J500" s="28">
        <v>1.56</v>
      </c>
      <c r="K500" s="30">
        <f t="shared" si="15"/>
        <v>1</v>
      </c>
      <c r="L500" s="30">
        <f t="shared" si="16"/>
        <v>0</v>
      </c>
    </row>
    <row r="501" spans="5:12" ht="15" customHeight="1" x14ac:dyDescent="0.25">
      <c r="E501" s="28">
        <v>181003764</v>
      </c>
      <c r="F501" s="28" t="s">
        <v>333</v>
      </c>
      <c r="G501" s="28" t="s">
        <v>334</v>
      </c>
      <c r="H501" s="31">
        <v>43174</v>
      </c>
      <c r="I501" s="28" t="s">
        <v>1413</v>
      </c>
      <c r="J501" s="28">
        <v>1.75</v>
      </c>
      <c r="K501" s="30">
        <f t="shared" si="15"/>
        <v>1</v>
      </c>
      <c r="L501" s="30">
        <f t="shared" si="16"/>
        <v>0</v>
      </c>
    </row>
    <row r="502" spans="5:12" ht="15" customHeight="1" x14ac:dyDescent="0.25">
      <c r="E502" s="28">
        <v>161002790</v>
      </c>
      <c r="F502" s="28" t="s">
        <v>333</v>
      </c>
      <c r="G502" s="28" t="s">
        <v>334</v>
      </c>
      <c r="H502" s="31">
        <v>42616</v>
      </c>
      <c r="I502" s="28" t="s">
        <v>1413</v>
      </c>
      <c r="J502" s="28">
        <v>1.44</v>
      </c>
      <c r="K502" s="30">
        <f t="shared" si="15"/>
        <v>1</v>
      </c>
      <c r="L502" s="30">
        <f t="shared" si="16"/>
        <v>0</v>
      </c>
    </row>
    <row r="503" spans="5:12" ht="15" customHeight="1" x14ac:dyDescent="0.25">
      <c r="E503" s="28" t="s">
        <v>1268</v>
      </c>
      <c r="F503" s="28" t="s">
        <v>333</v>
      </c>
      <c r="G503" s="28" t="s">
        <v>334</v>
      </c>
      <c r="H503" s="31">
        <v>41324</v>
      </c>
      <c r="I503" s="28" t="s">
        <v>1420</v>
      </c>
      <c r="J503" s="28">
        <v>1.67</v>
      </c>
      <c r="K503" s="30">
        <f t="shared" si="15"/>
        <v>1</v>
      </c>
      <c r="L503" s="30">
        <f t="shared" si="16"/>
        <v>0</v>
      </c>
    </row>
    <row r="504" spans="5:12" ht="15" customHeight="1" x14ac:dyDescent="0.25">
      <c r="E504" s="28">
        <v>29987</v>
      </c>
      <c r="F504" s="28" t="s">
        <v>1049</v>
      </c>
      <c r="G504" s="28" t="s">
        <v>383</v>
      </c>
      <c r="H504" s="31" t="s">
        <v>1269</v>
      </c>
      <c r="I504" s="28" t="s">
        <v>1413</v>
      </c>
      <c r="J504" s="28">
        <v>1.83</v>
      </c>
      <c r="K504" s="30">
        <f t="shared" si="15"/>
        <v>1</v>
      </c>
      <c r="L504" s="30">
        <f t="shared" si="16"/>
        <v>0</v>
      </c>
    </row>
    <row r="505" spans="5:12" ht="15" customHeight="1" x14ac:dyDescent="0.25">
      <c r="E505" s="28">
        <v>29988</v>
      </c>
      <c r="F505" s="28" t="s">
        <v>1022</v>
      </c>
      <c r="G505" s="28" t="s">
        <v>383</v>
      </c>
      <c r="H505" s="31" t="s">
        <v>1270</v>
      </c>
      <c r="I505" s="28" t="s">
        <v>1413</v>
      </c>
      <c r="J505" s="28">
        <v>1.63</v>
      </c>
      <c r="K505" s="30">
        <f t="shared" si="15"/>
        <v>1</v>
      </c>
      <c r="L505" s="30">
        <f t="shared" si="16"/>
        <v>0</v>
      </c>
    </row>
    <row r="506" spans="5:12" ht="15" customHeight="1" x14ac:dyDescent="0.25">
      <c r="E506" s="28" t="s">
        <v>1271</v>
      </c>
      <c r="F506" s="28" t="s">
        <v>333</v>
      </c>
      <c r="G506" s="28" t="s">
        <v>334</v>
      </c>
      <c r="H506" s="31">
        <v>43180</v>
      </c>
      <c r="I506" s="28" t="s">
        <v>1413</v>
      </c>
      <c r="J506" s="28">
        <v>1.65</v>
      </c>
      <c r="K506" s="30">
        <f t="shared" si="15"/>
        <v>1</v>
      </c>
      <c r="L506" s="30">
        <f t="shared" si="16"/>
        <v>0</v>
      </c>
    </row>
    <row r="507" spans="5:12" ht="15" customHeight="1" x14ac:dyDescent="0.25">
      <c r="E507" s="28">
        <v>181004162</v>
      </c>
      <c r="F507" s="28" t="s">
        <v>333</v>
      </c>
      <c r="G507" s="28" t="s">
        <v>334</v>
      </c>
      <c r="H507" s="31">
        <v>43187</v>
      </c>
      <c r="I507" s="28" t="s">
        <v>1413</v>
      </c>
      <c r="J507" s="28">
        <v>1.58</v>
      </c>
      <c r="K507" s="30">
        <f t="shared" si="15"/>
        <v>1</v>
      </c>
      <c r="L507" s="30">
        <f t="shared" si="16"/>
        <v>0</v>
      </c>
    </row>
  </sheetData>
  <autoFilter ref="E1:L125">
    <sortState ref="E2:M21">
      <sortCondition ref="I1:I101"/>
    </sortState>
  </autoFilter>
  <conditionalFormatting sqref="B9">
    <cfRule type="cellIs" dxfId="7" priority="11" operator="greaterThan">
      <formula>0.95</formula>
    </cfRule>
  </conditionalFormatting>
  <conditionalFormatting sqref="J2:J1048576">
    <cfRule type="cellIs" dxfId="6" priority="9" operator="equal">
      <formula>"&lt; 0"</formula>
    </cfRule>
    <cfRule type="cellIs" dxfId="5" priority="14" operator="greaterThanOrEqual">
      <formula>$B$12</formula>
    </cfRule>
    <cfRule type="cellIs" dxfId="4" priority="15" operator="between">
      <formula>$B$13</formula>
      <formula>"&lt;$B$12"</formula>
    </cfRule>
    <cfRule type="cellIs" dxfId="3" priority="18" operator="between">
      <formula>0.0001</formula>
      <formula>"&lt;$B$13"</formula>
    </cfRule>
  </conditionalFormatting>
  <conditionalFormatting sqref="L1:L125 L508:L1048576">
    <cfRule type="cellIs" dxfId="2" priority="3" operator="equal">
      <formula>1</formula>
    </cfRule>
  </conditionalFormatting>
  <conditionalFormatting sqref="L126:L507">
    <cfRule type="cellIs" dxfId="1" priority="1" operator="equal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0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J47"/>
  <sheetViews>
    <sheetView tabSelected="1" showWhiteSpace="0" topLeftCell="A31" zoomScaleNormal="100" zoomScaleSheetLayoutView="110" workbookViewId="0">
      <selection activeCell="G37" sqref="G37"/>
    </sheetView>
  </sheetViews>
  <sheetFormatPr baseColWidth="10" defaultColWidth="10.875" defaultRowHeight="15" x14ac:dyDescent="0.2"/>
  <cols>
    <col min="1" max="1" width="20.875" style="19" customWidth="1"/>
    <col min="2" max="2" width="17.75" style="19" customWidth="1"/>
    <col min="3" max="3" width="19.5" style="19" customWidth="1"/>
    <col min="4" max="4" width="8.25" style="19" customWidth="1"/>
    <col min="5" max="5" width="5" style="17" customWidth="1"/>
    <col min="6" max="6" width="4.375" style="17" customWidth="1"/>
    <col min="7" max="16384" width="10.875" style="17"/>
  </cols>
  <sheetData>
    <row r="1" spans="1:10" x14ac:dyDescent="0.2">
      <c r="A1" s="192" t="s">
        <v>283</v>
      </c>
      <c r="B1" s="192"/>
      <c r="C1" s="192"/>
      <c r="D1" s="192"/>
      <c r="E1" s="193"/>
      <c r="F1" s="193"/>
    </row>
    <row r="2" spans="1:10" x14ac:dyDescent="0.2">
      <c r="A2" s="236" t="s">
        <v>320</v>
      </c>
      <c r="B2" s="236"/>
      <c r="C2" s="236"/>
      <c r="D2" s="236"/>
      <c r="E2" s="150"/>
      <c r="F2" s="150"/>
    </row>
    <row r="3" spans="1:10" ht="18.75" x14ac:dyDescent="0.2">
      <c r="A3" s="237" t="str">
        <f>"Parameter: "&amp;'Parameter (Spezies)'!B1&amp;" "&amp;'Parameter (Spezies)'!C1</f>
        <v>Parameter: Yersinia pseudotuberculosis</v>
      </c>
      <c r="B3" s="237"/>
      <c r="C3" s="237"/>
      <c r="D3" s="237"/>
      <c r="E3" s="238"/>
      <c r="F3" s="238"/>
    </row>
    <row r="4" spans="1:10" x14ac:dyDescent="0.2">
      <c r="A4" s="107" t="s">
        <v>18</v>
      </c>
      <c r="B4" s="115">
        <v>3</v>
      </c>
      <c r="C4" s="116"/>
      <c r="D4" s="110"/>
      <c r="E4" s="45"/>
      <c r="F4" s="45"/>
    </row>
    <row r="5" spans="1:10" x14ac:dyDescent="0.2">
      <c r="A5" s="107" t="s">
        <v>19</v>
      </c>
      <c r="B5" s="115" t="s">
        <v>44</v>
      </c>
      <c r="C5" s="107" t="s">
        <v>25</v>
      </c>
      <c r="D5" s="231" t="s">
        <v>273</v>
      </c>
      <c r="E5" s="232"/>
      <c r="F5" s="45"/>
    </row>
    <row r="6" spans="1:10" x14ac:dyDescent="0.2">
      <c r="A6" s="108" t="s">
        <v>23</v>
      </c>
      <c r="B6" s="117">
        <v>44845</v>
      </c>
      <c r="C6" s="108" t="s">
        <v>26</v>
      </c>
      <c r="D6" s="229">
        <v>44845</v>
      </c>
      <c r="E6" s="230"/>
      <c r="F6" s="118"/>
    </row>
    <row r="7" spans="1:10" s="33" customFormat="1" x14ac:dyDescent="0.2">
      <c r="A7" s="109" t="s">
        <v>290</v>
      </c>
      <c r="B7" s="239" t="s">
        <v>291</v>
      </c>
      <c r="C7" s="202"/>
      <c r="D7" s="202"/>
      <c r="E7" s="202"/>
      <c r="F7" s="202"/>
    </row>
    <row r="8" spans="1:10" ht="15" customHeight="1" x14ac:dyDescent="0.2">
      <c r="A8" s="109" t="s">
        <v>288</v>
      </c>
      <c r="B8" s="239" t="s">
        <v>289</v>
      </c>
      <c r="C8" s="202"/>
      <c r="D8" s="202"/>
      <c r="E8" s="202"/>
      <c r="F8" s="202"/>
    </row>
    <row r="9" spans="1:10" x14ac:dyDescent="0.2">
      <c r="A9" s="109" t="s">
        <v>274</v>
      </c>
      <c r="B9" s="116"/>
      <c r="C9" s="110" t="s">
        <v>1426</v>
      </c>
      <c r="D9" s="110" t="s">
        <v>275</v>
      </c>
      <c r="E9" s="45"/>
      <c r="F9" s="45"/>
    </row>
    <row r="10" spans="1:10" x14ac:dyDescent="0.2">
      <c r="A10" s="107" t="s">
        <v>20</v>
      </c>
      <c r="B10" s="235"/>
      <c r="C10" s="235"/>
      <c r="D10" s="110"/>
      <c r="E10" s="45"/>
      <c r="F10" s="45"/>
    </row>
    <row r="11" spans="1:10" x14ac:dyDescent="0.2">
      <c r="A11" s="234" t="str">
        <f>"Validierungsisolate/-materialien (Parameter): "&amp;'Parameter (Spezies)'!B3</f>
        <v>Validierungsisolate/-materialien (Parameter): 59</v>
      </c>
      <c r="B11" s="234"/>
      <c r="C11" s="240" t="str">
        <f>"Vergleichsisolate/-materialien (#Parameter): "&amp;'#Parameter (Spezies)'!B3</f>
        <v>Vergleichsisolate/-materialien (#Parameter): 504</v>
      </c>
      <c r="D11" s="240"/>
      <c r="E11" s="241"/>
      <c r="F11" s="241"/>
    </row>
    <row r="12" spans="1:10" s="24" customFormat="1" x14ac:dyDescent="0.2">
      <c r="A12" s="233"/>
      <c r="B12" s="233"/>
      <c r="C12" s="233"/>
      <c r="D12" s="233"/>
      <c r="E12" s="89"/>
      <c r="F12" s="89"/>
    </row>
    <row r="13" spans="1:10" s="24" customFormat="1" x14ac:dyDescent="0.2">
      <c r="A13" s="233"/>
      <c r="B13" s="233"/>
      <c r="C13" s="233"/>
      <c r="D13" s="233"/>
      <c r="E13" s="89"/>
      <c r="F13" s="89"/>
      <c r="J13" s="33"/>
    </row>
    <row r="14" spans="1:10" x14ac:dyDescent="0.2">
      <c r="A14" s="201" t="s">
        <v>47</v>
      </c>
      <c r="B14" s="201"/>
      <c r="C14" s="201"/>
      <c r="D14" s="201"/>
      <c r="E14" s="202"/>
      <c r="F14" s="202"/>
    </row>
    <row r="15" spans="1:10" x14ac:dyDescent="0.2">
      <c r="A15" s="201" t="s">
        <v>21</v>
      </c>
      <c r="B15" s="201"/>
      <c r="C15" s="201"/>
      <c r="D15" s="201"/>
      <c r="E15" s="202"/>
      <c r="F15" s="202"/>
    </row>
    <row r="16" spans="1:10" x14ac:dyDescent="0.2">
      <c r="A16" s="201" t="s">
        <v>272</v>
      </c>
      <c r="B16" s="201"/>
      <c r="C16" s="201"/>
      <c r="D16" s="201"/>
      <c r="E16" s="202"/>
      <c r="F16" s="202"/>
    </row>
    <row r="17" spans="1:7" s="33" customFormat="1" x14ac:dyDescent="0.2">
      <c r="A17" s="152" t="s">
        <v>318</v>
      </c>
      <c r="B17" s="153"/>
      <c r="C17" s="153"/>
      <c r="D17" s="153"/>
      <c r="E17" s="153"/>
      <c r="F17" s="153"/>
    </row>
    <row r="18" spans="1:7" s="33" customFormat="1" ht="55.5" customHeight="1" x14ac:dyDescent="0.2">
      <c r="A18" s="227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1.7 oder
Score 2. Hit ≥ 1.7 &amp; Gattung gleich 1. Hit oder
Score 2. Hit ≥  2  &amp; Art gleich 1. Hit</v>
      </c>
      <c r="B18" s="227"/>
      <c r="C18" s="228" t="str">
        <f>"Richtig-negativ: 1. Hit ohne Zuordnung zum Ziel-Parameter mit score ≥ "&amp;'Parameter (Spezies)'!B12&amp;"
"</f>
        <v xml:space="preserve">Richtig-negativ: 1. Hit ohne Zuordnung zum Ziel-Parameter mit score ≥ 2
</v>
      </c>
      <c r="D18" s="228"/>
      <c r="E18" s="228"/>
      <c r="F18" s="228"/>
      <c r="G18" s="151"/>
    </row>
    <row r="19" spans="1:7" s="33" customFormat="1" ht="32.25" customHeight="1" x14ac:dyDescent="0.2">
      <c r="A19" s="226" t="s">
        <v>319</v>
      </c>
      <c r="B19" s="226"/>
      <c r="C19" s="222" t="str">
        <f>"Falsch-positiv: Kriterien für richtig-negativ werden nicht erfüllt"</f>
        <v>Falsch-positiv: Kriterien für richtig-negativ werden nicht erfüllt</v>
      </c>
      <c r="D19" s="222"/>
      <c r="E19" s="222"/>
      <c r="F19" s="222"/>
    </row>
    <row r="20" spans="1:7" s="33" customFormat="1" x14ac:dyDescent="0.2">
      <c r="A20" s="111"/>
      <c r="B20" s="111"/>
      <c r="C20" s="111"/>
      <c r="D20" s="111"/>
      <c r="E20" s="112"/>
      <c r="F20" s="112"/>
    </row>
    <row r="21" spans="1:7" s="33" customFormat="1" x14ac:dyDescent="0.2">
      <c r="A21" s="88" t="s">
        <v>22</v>
      </c>
      <c r="B21" s="96" t="s">
        <v>287</v>
      </c>
      <c r="C21" s="187" t="str">
        <f>'Parameter (Spezies)'!B1&amp;" "&amp;'Parameter (Spezies)'!C1</f>
        <v>Yersinia pseudotuberculosis</v>
      </c>
      <c r="D21" s="97"/>
      <c r="E21" s="113" t="s">
        <v>298</v>
      </c>
      <c r="F21" s="114" t="s">
        <v>286</v>
      </c>
    </row>
    <row r="22" spans="1:7" s="33" customFormat="1" x14ac:dyDescent="0.2">
      <c r="A22" s="69" t="s">
        <v>292</v>
      </c>
      <c r="B22" s="70">
        <f>'Parameter (Spezies)'!B3</f>
        <v>59</v>
      </c>
      <c r="C22" s="78"/>
      <c r="D22" s="78"/>
      <c r="E22" s="71"/>
      <c r="F22" s="72"/>
    </row>
    <row r="23" spans="1:7" s="33" customFormat="1" x14ac:dyDescent="0.2">
      <c r="A23" s="69" t="s">
        <v>293</v>
      </c>
      <c r="B23" s="119">
        <f>B26+B27</f>
        <v>59</v>
      </c>
      <c r="C23" s="73" t="s">
        <v>282</v>
      </c>
      <c r="D23" s="74">
        <f>B23/B22</f>
        <v>1</v>
      </c>
      <c r="E23" s="75">
        <v>20</v>
      </c>
      <c r="F23" s="90" t="str">
        <f>IF(E23&lt;=(SUM(B23)),"ja","nein")</f>
        <v>ja</v>
      </c>
      <c r="G23" s="26">
        <f>IF((F23="ja"),1,0)</f>
        <v>1</v>
      </c>
    </row>
    <row r="24" spans="1:7" s="33" customFormat="1" x14ac:dyDescent="0.2">
      <c r="A24" s="76" t="s">
        <v>294</v>
      </c>
      <c r="B24" s="70">
        <f>SUM('Parameter (Spezies)'!E:E)</f>
        <v>15</v>
      </c>
      <c r="C24" s="77"/>
      <c r="D24" s="78"/>
      <c r="E24" s="75">
        <f>ROUND(0.2*B23,0)</f>
        <v>12</v>
      </c>
      <c r="F24" s="90" t="str">
        <f>IF(E24&lt;=(SUM(B24)),"ja","nein")</f>
        <v>ja</v>
      </c>
      <c r="G24" s="33">
        <f t="shared" ref="G24:G34" si="0">IF((F24="ja"),1,0)</f>
        <v>1</v>
      </c>
    </row>
    <row r="25" spans="1:7" s="33" customFormat="1" x14ac:dyDescent="0.2">
      <c r="A25" s="79" t="s">
        <v>307</v>
      </c>
      <c r="B25" s="70"/>
      <c r="C25" s="205" t="s">
        <v>276</v>
      </c>
      <c r="D25" s="206"/>
      <c r="E25" s="71"/>
      <c r="F25" s="91"/>
    </row>
    <row r="26" spans="1:7" s="33" customFormat="1" x14ac:dyDescent="0.2">
      <c r="A26" s="80" t="s">
        <v>299</v>
      </c>
      <c r="B26" s="100">
        <f>'Parameter (Spezies)'!B7</f>
        <v>59</v>
      </c>
      <c r="C26" s="81" t="s">
        <v>278</v>
      </c>
      <c r="D26" s="82">
        <f>B26/B23</f>
        <v>1</v>
      </c>
      <c r="E26" s="83">
        <v>0.95</v>
      </c>
      <c r="F26" s="91" t="str">
        <f>IF(E26&lt;=D26,"ja","nein")</f>
        <v>ja</v>
      </c>
      <c r="G26" s="33">
        <f t="shared" si="0"/>
        <v>1</v>
      </c>
    </row>
    <row r="27" spans="1:7" s="33" customFormat="1" x14ac:dyDescent="0.2">
      <c r="A27" s="84" t="s">
        <v>301</v>
      </c>
      <c r="B27" s="99">
        <f>'Parameter (Spezies)'!B26</f>
        <v>0</v>
      </c>
      <c r="C27" s="85" t="s">
        <v>280</v>
      </c>
      <c r="D27" s="86">
        <f>B27/B23</f>
        <v>0</v>
      </c>
      <c r="E27" s="87">
        <v>0.01</v>
      </c>
      <c r="F27" s="102" t="str">
        <f>IF(E27&gt;=D27,"ja","nein")</f>
        <v>ja</v>
      </c>
      <c r="G27" s="33">
        <f t="shared" si="0"/>
        <v>1</v>
      </c>
    </row>
    <row r="28" spans="1:7" s="33" customFormat="1" x14ac:dyDescent="0.2">
      <c r="A28" s="47"/>
      <c r="B28" s="48" t="s">
        <v>295</v>
      </c>
      <c r="C28" s="49"/>
      <c r="D28" s="50"/>
      <c r="E28" s="51"/>
      <c r="F28" s="92"/>
    </row>
    <row r="29" spans="1:7" x14ac:dyDescent="0.2">
      <c r="A29" s="52" t="s">
        <v>292</v>
      </c>
      <c r="B29" s="53">
        <f>'#Parameter (Spezies) DB'!B3</f>
        <v>504</v>
      </c>
      <c r="C29" s="47"/>
      <c r="D29" s="47"/>
      <c r="E29" s="54"/>
      <c r="F29" s="93"/>
      <c r="G29" s="33"/>
    </row>
    <row r="30" spans="1:7" s="33" customFormat="1" x14ac:dyDescent="0.2">
      <c r="A30" s="52" t="s">
        <v>293</v>
      </c>
      <c r="B30" s="48">
        <f>SUM(B33:B34)</f>
        <v>404</v>
      </c>
      <c r="C30" s="55" t="s">
        <v>282</v>
      </c>
      <c r="D30" s="56">
        <f>B30/B29</f>
        <v>0.80158730158730163</v>
      </c>
      <c r="E30" s="53">
        <v>30</v>
      </c>
      <c r="F30" s="94" t="str">
        <f>IF(E30&lt;=(SUM(B30)),"ja","nein")</f>
        <v>ja</v>
      </c>
      <c r="G30" s="33">
        <f t="shared" si="0"/>
        <v>1</v>
      </c>
    </row>
    <row r="31" spans="1:7" s="33" customFormat="1" x14ac:dyDescent="0.2">
      <c r="A31" s="57" t="s">
        <v>294</v>
      </c>
      <c r="B31" s="53">
        <f>SUM('#Parameter (Spezies) DB'!E:E)</f>
        <v>244</v>
      </c>
      <c r="C31" s="58"/>
      <c r="D31" s="59"/>
      <c r="E31" s="103">
        <f>ROUND(0.2*B30,0)</f>
        <v>81</v>
      </c>
      <c r="F31" s="94" t="str">
        <f>IF(E31&lt;=(SUM(B31)),"ja","nein")</f>
        <v>ja</v>
      </c>
      <c r="G31" s="33">
        <f t="shared" si="0"/>
        <v>1</v>
      </c>
    </row>
    <row r="32" spans="1:7" ht="14.45" customHeight="1" x14ac:dyDescent="0.2">
      <c r="A32" s="60" t="s">
        <v>307</v>
      </c>
      <c r="B32" s="53"/>
      <c r="C32" s="207" t="s">
        <v>277</v>
      </c>
      <c r="D32" s="208"/>
      <c r="E32" s="54"/>
      <c r="F32" s="93"/>
      <c r="G32" s="33"/>
    </row>
    <row r="33" spans="1:8" ht="14.45" customHeight="1" x14ac:dyDescent="0.2">
      <c r="A33" s="61" t="s">
        <v>302</v>
      </c>
      <c r="B33" s="101">
        <f>'#Parameter (Spezies) DB'!B6</f>
        <v>401</v>
      </c>
      <c r="C33" s="62" t="s">
        <v>281</v>
      </c>
      <c r="D33" s="63">
        <f>B33/B30</f>
        <v>0.99257425742574257</v>
      </c>
      <c r="E33" s="64">
        <v>0.99</v>
      </c>
      <c r="F33" s="93" t="str">
        <f>IF(E33&lt;=D33,"ja","nein")</f>
        <v>ja</v>
      </c>
      <c r="G33" s="33">
        <f t="shared" si="0"/>
        <v>1</v>
      </c>
    </row>
    <row r="34" spans="1:8" ht="14.45" customHeight="1" x14ac:dyDescent="0.2">
      <c r="A34" s="65" t="s">
        <v>300</v>
      </c>
      <c r="B34" s="98">
        <f>'#Parameter (Spezies) DB'!B7</f>
        <v>3</v>
      </c>
      <c r="C34" s="66" t="s">
        <v>279</v>
      </c>
      <c r="D34" s="67">
        <f>B34/B29</f>
        <v>5.9523809523809521E-3</v>
      </c>
      <c r="E34" s="68">
        <v>0.01</v>
      </c>
      <c r="F34" s="95" t="str">
        <f>IF(E34&gt;=D34,"ja","nein")</f>
        <v>ja</v>
      </c>
      <c r="G34" s="33">
        <f t="shared" si="0"/>
        <v>1</v>
      </c>
    </row>
    <row r="35" spans="1:8" s="33" customFormat="1" ht="14.45" customHeight="1" x14ac:dyDescent="0.2">
      <c r="A35" s="140" t="s">
        <v>296</v>
      </c>
      <c r="B35" s="141">
        <f>'#Parameter (Spezies)'!B3</f>
        <v>504</v>
      </c>
      <c r="C35" s="142" t="s">
        <v>297</v>
      </c>
      <c r="D35" s="143">
        <f>'#Parameter (Spezies)'!B9</f>
        <v>9.9206349206349201E-3</v>
      </c>
      <c r="E35" s="144"/>
      <c r="F35" s="145"/>
    </row>
    <row r="36" spans="1:8" s="139" customFormat="1" ht="46.5" customHeight="1" x14ac:dyDescent="0.25">
      <c r="A36" s="215" t="str">
        <f>"Von "&amp;('Parameter (Spezies)'!B3-'Parameter (Spezies)'!B5&amp;" identifizierten Proben des Parameters wurden unter Verwendung der vollständigen Datenbank "&amp;B26&amp;" (="&amp;ROUND(((D26)*100),1)&amp;"%) richtig erkannt (Inklusivität). "&amp;'Parameter (Spezies)'!B8)&amp;" (="&amp;ROUND(((D27)*100),1)&amp;"%) der identifizierten Proben des Parameters wurden falsch einer anderen Spezies zugeordnet."</f>
        <v>Von 59 identifizierten Proben des Parameters wurden unter Verwendung der vollständigen Datenbank 59 (=100%) richtig erkannt (Inklusivität). 0 (=0%) der identifizierten Proben des Parameters wurden falsch einer anderen Spezies zugeordnet.</v>
      </c>
      <c r="B36" s="216"/>
      <c r="C36" s="216"/>
      <c r="D36" s="216"/>
      <c r="E36" s="217"/>
      <c r="F36" s="217"/>
    </row>
    <row r="37" spans="1:8" s="33" customFormat="1" ht="44.25" customHeight="1" x14ac:dyDescent="0.2">
      <c r="A37" s="218" t="str">
        <f>"In den "&amp;B30&amp;" identifizierten Proben der Nicht-Ziel-Parameter wurden unter Verwendung der vollständigen Datenbank "&amp;(ROUND(D33*100,1)&amp;"% richtig-negativ (Exklusivität) gezählt. Von diesen "&amp;B30&amp;" Proben wurden "&amp;B34&amp;" (="&amp;ROUND(D34*100,1)&amp;"%) fehlerhaft als Parameter identifiziert.")</f>
        <v>In den 404 identifizierten Proben der Nicht-Ziel-Parameter wurden unter Verwendung der vollständigen Datenbank 99,3% richtig-negativ (Exklusivität) gezählt. Von diesen 404 Proben wurden 3 (=0,6%) fehlerhaft als Parameter identifiziert.</v>
      </c>
      <c r="B37" s="219"/>
      <c r="C37" s="219"/>
      <c r="D37" s="219"/>
      <c r="E37" s="219"/>
      <c r="F37" s="219"/>
    </row>
    <row r="38" spans="1:8" s="33" customFormat="1" ht="30.75" customHeight="1" x14ac:dyDescent="0.2">
      <c r="A38" s="220" t="str">
        <f>"In den "&amp;B35&amp;" Proben der Nicht-Ziel-Parameter wurden unter Verwendung einer nur den Parameter enthaltenden Datenbank bei "&amp;'#Parameter (Spezies)'!B7&amp;""&amp;B19&amp;" (="&amp;ROUND(D35*100,1)&amp;"%) Einträgen ein score &gt; "&amp;'Parameter (Spezies)'!$B$12&amp;" erreicht."</f>
        <v>In den 504 Proben der Nicht-Ziel-Parameter wurden unter Verwendung einer nur den Parameter enthaltenden Datenbank bei 5 (=1%) Einträgen ein score &gt; 2 erreicht.</v>
      </c>
      <c r="B38" s="221"/>
      <c r="C38" s="221"/>
      <c r="D38" s="221"/>
      <c r="E38" s="221"/>
      <c r="F38" s="221"/>
    </row>
    <row r="39" spans="1:8" s="26" customFormat="1" x14ac:dyDescent="0.2">
      <c r="A39" s="105" t="s">
        <v>306</v>
      </c>
      <c r="B39" s="106" t="s">
        <v>283</v>
      </c>
      <c r="C39" s="104" t="s">
        <v>305</v>
      </c>
      <c r="D39" s="188" t="str">
        <f>IF(SUM(G23:G35)=8,"erfüllt","nicht erfüllt")</f>
        <v>erfüllt</v>
      </c>
      <c r="E39" s="104"/>
      <c r="F39" s="104"/>
      <c r="H39" s="17"/>
    </row>
    <row r="40" spans="1:8" s="33" customFormat="1" x14ac:dyDescent="0.2">
      <c r="A40" s="204" t="s">
        <v>1467</v>
      </c>
      <c r="B40" s="204"/>
      <c r="C40" s="204"/>
      <c r="D40" s="204"/>
      <c r="E40" s="45"/>
      <c r="F40" s="45"/>
    </row>
    <row r="41" spans="1:8" ht="101.25" customHeight="1" x14ac:dyDescent="0.2">
      <c r="A41" s="225" t="s">
        <v>1469</v>
      </c>
      <c r="B41" s="225"/>
      <c r="C41" s="225"/>
      <c r="D41" s="225"/>
      <c r="E41" s="225"/>
      <c r="F41" s="225"/>
    </row>
    <row r="42" spans="1:8" s="25" customFormat="1" x14ac:dyDescent="0.2">
      <c r="A42" s="20" t="s">
        <v>30</v>
      </c>
      <c r="B42" s="20" t="s">
        <v>29</v>
      </c>
      <c r="C42" s="20" t="s">
        <v>27</v>
      </c>
      <c r="D42" s="209" t="s">
        <v>28</v>
      </c>
      <c r="E42" s="210"/>
      <c r="F42" s="211"/>
    </row>
    <row r="43" spans="1:8" s="25" customFormat="1" x14ac:dyDescent="0.2">
      <c r="A43" s="168" t="str">
        <f>Settings!C4</f>
        <v>CVUA S</v>
      </c>
      <c r="B43" s="22"/>
      <c r="C43" s="23"/>
      <c r="D43" s="212"/>
      <c r="E43" s="213"/>
      <c r="F43" s="214"/>
    </row>
    <row r="44" spans="1:8" s="33" customFormat="1" x14ac:dyDescent="0.2">
      <c r="A44" s="223" t="s">
        <v>331</v>
      </c>
      <c r="B44" s="223"/>
      <c r="C44" s="223"/>
      <c r="D44" s="223"/>
      <c r="E44" s="224"/>
      <c r="F44" s="224"/>
    </row>
    <row r="45" spans="1:8" x14ac:dyDescent="0.2">
      <c r="A45" s="203" t="s">
        <v>31</v>
      </c>
      <c r="B45" s="203"/>
      <c r="C45" s="21"/>
      <c r="D45" s="21"/>
      <c r="E45" s="18"/>
      <c r="F45" s="18"/>
    </row>
    <row r="46" spans="1:8" x14ac:dyDescent="0.2">
      <c r="A46" s="199" t="s">
        <v>24</v>
      </c>
      <c r="B46" s="199"/>
      <c r="C46" s="199"/>
      <c r="D46" s="199"/>
      <c r="E46" s="200"/>
      <c r="F46" s="200"/>
    </row>
    <row r="47" spans="1:8" x14ac:dyDescent="0.2">
      <c r="E47" s="18"/>
      <c r="F47" s="18"/>
    </row>
  </sheetData>
  <mergeCells count="32">
    <mergeCell ref="C18:F18"/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B7:F7"/>
    <mergeCell ref="B8:F8"/>
    <mergeCell ref="C11:F11"/>
    <mergeCell ref="A14:F14"/>
    <mergeCell ref="A46:F46"/>
    <mergeCell ref="A16:F16"/>
    <mergeCell ref="A45:B45"/>
    <mergeCell ref="A40:D40"/>
    <mergeCell ref="C25:D25"/>
    <mergeCell ref="C32:D32"/>
    <mergeCell ref="D42:F42"/>
    <mergeCell ref="D43:F43"/>
    <mergeCell ref="A36:F36"/>
    <mergeCell ref="A37:F37"/>
    <mergeCell ref="A38:F38"/>
    <mergeCell ref="C19:F19"/>
    <mergeCell ref="A44:F44"/>
    <mergeCell ref="A41:F41"/>
    <mergeCell ref="A19:B19"/>
    <mergeCell ref="A18:B18"/>
  </mergeCells>
  <pageMargins left="0.7" right="0.7" top="0.78740157499999996" bottom="0.78740157499999996" header="0.3" footer="0.3"/>
  <pageSetup paperSize="9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600075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workbookViewId="0">
      <selection sqref="A1:XFD1048576"/>
    </sheetView>
  </sheetViews>
  <sheetFormatPr baseColWidth="10" defaultRowHeight="14.25" x14ac:dyDescent="0.2"/>
  <cols>
    <col min="1" max="1" width="13.625" bestFit="1" customWidth="1"/>
    <col min="2" max="2" width="43.625" customWidth="1"/>
  </cols>
  <sheetData>
    <row r="1" spans="1:2" ht="15" x14ac:dyDescent="0.25">
      <c r="A1" s="42" t="s">
        <v>48</v>
      </c>
      <c r="B1" s="42" t="s">
        <v>173</v>
      </c>
    </row>
    <row r="2" spans="1:2" x14ac:dyDescent="0.2">
      <c r="A2" t="s">
        <v>49</v>
      </c>
      <c r="B2" t="s">
        <v>174</v>
      </c>
    </row>
    <row r="3" spans="1:2" x14ac:dyDescent="0.2">
      <c r="A3" t="s">
        <v>50</v>
      </c>
      <c r="B3" t="s">
        <v>175</v>
      </c>
    </row>
    <row r="4" spans="1:2" x14ac:dyDescent="0.2">
      <c r="A4" t="s">
        <v>51</v>
      </c>
      <c r="B4" t="s">
        <v>176</v>
      </c>
    </row>
    <row r="5" spans="1:2" x14ac:dyDescent="0.2">
      <c r="A5" t="s">
        <v>52</v>
      </c>
      <c r="B5" t="s">
        <v>177</v>
      </c>
    </row>
    <row r="6" spans="1:2" x14ac:dyDescent="0.2">
      <c r="A6" t="s">
        <v>53</v>
      </c>
      <c r="B6" t="s">
        <v>178</v>
      </c>
    </row>
    <row r="7" spans="1:2" x14ac:dyDescent="0.2">
      <c r="A7" t="s">
        <v>54</v>
      </c>
      <c r="B7" t="s">
        <v>179</v>
      </c>
    </row>
    <row r="8" spans="1:2" x14ac:dyDescent="0.2">
      <c r="A8" t="s">
        <v>55</v>
      </c>
      <c r="B8" t="s">
        <v>180</v>
      </c>
    </row>
    <row r="9" spans="1:2" x14ac:dyDescent="0.2">
      <c r="A9" t="s">
        <v>56</v>
      </c>
      <c r="B9" t="s">
        <v>181</v>
      </c>
    </row>
    <row r="10" spans="1:2" x14ac:dyDescent="0.2">
      <c r="A10" t="s">
        <v>57</v>
      </c>
      <c r="B10" t="s">
        <v>182</v>
      </c>
    </row>
    <row r="11" spans="1:2" x14ac:dyDescent="0.2">
      <c r="A11" t="s">
        <v>58</v>
      </c>
      <c r="B11" t="s">
        <v>183</v>
      </c>
    </row>
    <row r="12" spans="1:2" x14ac:dyDescent="0.2">
      <c r="A12" t="s">
        <v>59</v>
      </c>
      <c r="B12" t="s">
        <v>184</v>
      </c>
    </row>
    <row r="13" spans="1:2" x14ac:dyDescent="0.2">
      <c r="A13" t="s">
        <v>60</v>
      </c>
      <c r="B13" t="s">
        <v>185</v>
      </c>
    </row>
    <row r="14" spans="1:2" x14ac:dyDescent="0.2">
      <c r="A14" t="s">
        <v>61</v>
      </c>
      <c r="B14" t="s">
        <v>186</v>
      </c>
    </row>
    <row r="15" spans="1:2" x14ac:dyDescent="0.2">
      <c r="A15" t="s">
        <v>62</v>
      </c>
      <c r="B15" t="s">
        <v>187</v>
      </c>
    </row>
    <row r="16" spans="1:2" x14ac:dyDescent="0.2">
      <c r="A16" t="s">
        <v>63</v>
      </c>
      <c r="B16" t="s">
        <v>188</v>
      </c>
    </row>
    <row r="17" spans="1:2" x14ac:dyDescent="0.2">
      <c r="A17" t="s">
        <v>64</v>
      </c>
      <c r="B17" t="s">
        <v>189</v>
      </c>
    </row>
    <row r="18" spans="1:2" x14ac:dyDescent="0.2">
      <c r="A18" t="s">
        <v>65</v>
      </c>
      <c r="B18" t="s">
        <v>190</v>
      </c>
    </row>
    <row r="19" spans="1:2" x14ac:dyDescent="0.2">
      <c r="A19" t="s">
        <v>66</v>
      </c>
      <c r="B19" t="s">
        <v>191</v>
      </c>
    </row>
    <row r="20" spans="1:2" x14ac:dyDescent="0.2">
      <c r="A20" t="s">
        <v>67</v>
      </c>
      <c r="B20" t="s">
        <v>192</v>
      </c>
    </row>
    <row r="21" spans="1:2" x14ac:dyDescent="0.2">
      <c r="A21" t="s">
        <v>68</v>
      </c>
      <c r="B21" t="s">
        <v>193</v>
      </c>
    </row>
    <row r="22" spans="1:2" x14ac:dyDescent="0.2">
      <c r="A22" t="s">
        <v>69</v>
      </c>
      <c r="B22" t="s">
        <v>194</v>
      </c>
    </row>
    <row r="23" spans="1:2" x14ac:dyDescent="0.2">
      <c r="A23" t="s">
        <v>70</v>
      </c>
      <c r="B23" t="s">
        <v>195</v>
      </c>
    </row>
    <row r="24" spans="1:2" x14ac:dyDescent="0.2">
      <c r="A24" t="s">
        <v>71</v>
      </c>
      <c r="B24" t="s">
        <v>196</v>
      </c>
    </row>
    <row r="25" spans="1:2" x14ac:dyDescent="0.2">
      <c r="A25" t="s">
        <v>72</v>
      </c>
      <c r="B25" t="s">
        <v>197</v>
      </c>
    </row>
    <row r="26" spans="1:2" x14ac:dyDescent="0.2">
      <c r="A26" t="s">
        <v>73</v>
      </c>
      <c r="B26" t="s">
        <v>198</v>
      </c>
    </row>
    <row r="27" spans="1:2" x14ac:dyDescent="0.2">
      <c r="A27" t="s">
        <v>74</v>
      </c>
      <c r="B27" t="s">
        <v>199</v>
      </c>
    </row>
    <row r="28" spans="1:2" x14ac:dyDescent="0.2">
      <c r="A28" t="s">
        <v>75</v>
      </c>
      <c r="B28" t="s">
        <v>200</v>
      </c>
    </row>
    <row r="29" spans="1:2" x14ac:dyDescent="0.2">
      <c r="A29" t="s">
        <v>76</v>
      </c>
      <c r="B29" t="s">
        <v>201</v>
      </c>
    </row>
    <row r="30" spans="1:2" x14ac:dyDescent="0.2">
      <c r="A30" t="s">
        <v>77</v>
      </c>
      <c r="B30" t="s">
        <v>202</v>
      </c>
    </row>
    <row r="31" spans="1:2" x14ac:dyDescent="0.2">
      <c r="A31" t="s">
        <v>78</v>
      </c>
      <c r="B31" t="s">
        <v>203</v>
      </c>
    </row>
    <row r="32" spans="1:2" x14ac:dyDescent="0.2">
      <c r="A32" t="s">
        <v>79</v>
      </c>
      <c r="B32" t="s">
        <v>204</v>
      </c>
    </row>
    <row r="33" spans="1:2" x14ac:dyDescent="0.2">
      <c r="A33" t="s">
        <v>80</v>
      </c>
      <c r="B33" t="s">
        <v>205</v>
      </c>
    </row>
    <row r="34" spans="1:2" x14ac:dyDescent="0.2">
      <c r="A34" t="s">
        <v>81</v>
      </c>
      <c r="B34" t="s">
        <v>206</v>
      </c>
    </row>
    <row r="35" spans="1:2" x14ac:dyDescent="0.2">
      <c r="A35" t="s">
        <v>82</v>
      </c>
      <c r="B35" t="s">
        <v>207</v>
      </c>
    </row>
    <row r="36" spans="1:2" x14ac:dyDescent="0.2">
      <c r="A36" t="s">
        <v>83</v>
      </c>
      <c r="B36" t="s">
        <v>208</v>
      </c>
    </row>
    <row r="37" spans="1:2" x14ac:dyDescent="0.2">
      <c r="A37" t="s">
        <v>84</v>
      </c>
      <c r="B37" t="s">
        <v>209</v>
      </c>
    </row>
    <row r="38" spans="1:2" x14ac:dyDescent="0.2">
      <c r="A38" t="s">
        <v>85</v>
      </c>
      <c r="B38" t="s">
        <v>210</v>
      </c>
    </row>
    <row r="39" spans="1:2" x14ac:dyDescent="0.2">
      <c r="A39" t="s">
        <v>86</v>
      </c>
      <c r="B39" t="s">
        <v>211</v>
      </c>
    </row>
    <row r="40" spans="1:2" x14ac:dyDescent="0.2">
      <c r="A40" t="s">
        <v>87</v>
      </c>
      <c r="B40" t="s">
        <v>212</v>
      </c>
    </row>
    <row r="41" spans="1:2" x14ac:dyDescent="0.2">
      <c r="A41" t="s">
        <v>88</v>
      </c>
      <c r="B41" t="s">
        <v>213</v>
      </c>
    </row>
    <row r="42" spans="1:2" x14ac:dyDescent="0.2">
      <c r="A42" t="s">
        <v>89</v>
      </c>
      <c r="B42" t="s">
        <v>214</v>
      </c>
    </row>
    <row r="43" spans="1:2" x14ac:dyDescent="0.2">
      <c r="A43" t="s">
        <v>90</v>
      </c>
      <c r="B43" t="s">
        <v>215</v>
      </c>
    </row>
    <row r="44" spans="1:2" x14ac:dyDescent="0.2">
      <c r="A44" t="s">
        <v>91</v>
      </c>
      <c r="B44" t="s">
        <v>216</v>
      </c>
    </row>
    <row r="45" spans="1:2" x14ac:dyDescent="0.2">
      <c r="A45" t="s">
        <v>92</v>
      </c>
      <c r="B45" t="s">
        <v>217</v>
      </c>
    </row>
    <row r="46" spans="1:2" x14ac:dyDescent="0.2">
      <c r="A46" t="s">
        <v>93</v>
      </c>
      <c r="B46" t="s">
        <v>218</v>
      </c>
    </row>
    <row r="47" spans="1:2" x14ac:dyDescent="0.2">
      <c r="A47" t="s">
        <v>94</v>
      </c>
      <c r="B47" t="s">
        <v>219</v>
      </c>
    </row>
    <row r="48" spans="1:2" x14ac:dyDescent="0.2">
      <c r="A48" t="s">
        <v>95</v>
      </c>
      <c r="B48" t="s">
        <v>220</v>
      </c>
    </row>
    <row r="49" spans="1:2" x14ac:dyDescent="0.2">
      <c r="A49" t="s">
        <v>96</v>
      </c>
      <c r="B49" t="s">
        <v>221</v>
      </c>
    </row>
    <row r="50" spans="1:2" x14ac:dyDescent="0.2">
      <c r="A50" t="s">
        <v>97</v>
      </c>
      <c r="B50" t="s">
        <v>222</v>
      </c>
    </row>
    <row r="51" spans="1:2" x14ac:dyDescent="0.2">
      <c r="A51" t="s">
        <v>98</v>
      </c>
      <c r="B51" t="s">
        <v>223</v>
      </c>
    </row>
    <row r="52" spans="1:2" x14ac:dyDescent="0.2">
      <c r="A52" t="s">
        <v>99</v>
      </c>
      <c r="B52" t="s">
        <v>224</v>
      </c>
    </row>
    <row r="53" spans="1:2" x14ac:dyDescent="0.2">
      <c r="A53" t="s">
        <v>100</v>
      </c>
      <c r="B53" t="s">
        <v>225</v>
      </c>
    </row>
    <row r="54" spans="1:2" x14ac:dyDescent="0.2">
      <c r="A54" t="s">
        <v>101</v>
      </c>
      <c r="B54" t="s">
        <v>226</v>
      </c>
    </row>
    <row r="55" spans="1:2" x14ac:dyDescent="0.2">
      <c r="A55" t="s">
        <v>102</v>
      </c>
      <c r="B55" t="s">
        <v>227</v>
      </c>
    </row>
    <row r="56" spans="1:2" x14ac:dyDescent="0.2">
      <c r="A56" t="s">
        <v>103</v>
      </c>
      <c r="B56" t="s">
        <v>228</v>
      </c>
    </row>
    <row r="57" spans="1:2" x14ac:dyDescent="0.2">
      <c r="A57" t="s">
        <v>104</v>
      </c>
      <c r="B57" t="s">
        <v>229</v>
      </c>
    </row>
    <row r="58" spans="1:2" x14ac:dyDescent="0.2">
      <c r="A58" t="s">
        <v>105</v>
      </c>
      <c r="B58" t="s">
        <v>230</v>
      </c>
    </row>
    <row r="59" spans="1:2" x14ac:dyDescent="0.2">
      <c r="A59" t="s">
        <v>106</v>
      </c>
      <c r="B59" t="s">
        <v>231</v>
      </c>
    </row>
    <row r="60" spans="1:2" x14ac:dyDescent="0.2">
      <c r="A60" t="s">
        <v>107</v>
      </c>
      <c r="B60" t="s">
        <v>232</v>
      </c>
    </row>
    <row r="61" spans="1:2" x14ac:dyDescent="0.2">
      <c r="A61" t="s">
        <v>108</v>
      </c>
      <c r="B61" t="s">
        <v>233</v>
      </c>
    </row>
    <row r="62" spans="1:2" x14ac:dyDescent="0.2">
      <c r="A62" t="s">
        <v>109</v>
      </c>
      <c r="B62" t="s">
        <v>234</v>
      </c>
    </row>
    <row r="63" spans="1:2" x14ac:dyDescent="0.2">
      <c r="A63" t="s">
        <v>110</v>
      </c>
      <c r="B63" t="s">
        <v>235</v>
      </c>
    </row>
    <row r="64" spans="1:2" x14ac:dyDescent="0.2">
      <c r="A64" t="s">
        <v>111</v>
      </c>
      <c r="B64" t="s">
        <v>236</v>
      </c>
    </row>
    <row r="65" spans="1:2" x14ac:dyDescent="0.2">
      <c r="A65" t="s">
        <v>112</v>
      </c>
      <c r="B65" t="s">
        <v>237</v>
      </c>
    </row>
    <row r="66" spans="1:2" x14ac:dyDescent="0.2">
      <c r="A66" t="s">
        <v>113</v>
      </c>
      <c r="B66" t="s">
        <v>238</v>
      </c>
    </row>
    <row r="67" spans="1:2" x14ac:dyDescent="0.2">
      <c r="A67" t="s">
        <v>114</v>
      </c>
      <c r="B67" t="s">
        <v>239</v>
      </c>
    </row>
    <row r="68" spans="1:2" x14ac:dyDescent="0.2">
      <c r="A68" t="s">
        <v>115</v>
      </c>
      <c r="B68" t="s">
        <v>240</v>
      </c>
    </row>
    <row r="69" spans="1:2" x14ac:dyDescent="0.2">
      <c r="A69" t="s">
        <v>116</v>
      </c>
      <c r="B69" t="s">
        <v>241</v>
      </c>
    </row>
    <row r="70" spans="1:2" x14ac:dyDescent="0.2">
      <c r="A70" t="s">
        <v>117</v>
      </c>
      <c r="B70" t="s">
        <v>241</v>
      </c>
    </row>
    <row r="71" spans="1:2" x14ac:dyDescent="0.2">
      <c r="A71" t="s">
        <v>118</v>
      </c>
      <c r="B71" t="s">
        <v>241</v>
      </c>
    </row>
    <row r="72" spans="1:2" x14ac:dyDescent="0.2">
      <c r="A72" t="s">
        <v>119</v>
      </c>
      <c r="B72" t="s">
        <v>241</v>
      </c>
    </row>
    <row r="73" spans="1:2" x14ac:dyDescent="0.2">
      <c r="A73" t="s">
        <v>120</v>
      </c>
      <c r="B73" t="s">
        <v>241</v>
      </c>
    </row>
    <row r="74" spans="1:2" x14ac:dyDescent="0.2">
      <c r="A74" t="s">
        <v>121</v>
      </c>
      <c r="B74" t="s">
        <v>241</v>
      </c>
    </row>
    <row r="75" spans="1:2" x14ac:dyDescent="0.2">
      <c r="A75" t="s">
        <v>122</v>
      </c>
      <c r="B75" t="s">
        <v>241</v>
      </c>
    </row>
    <row r="76" spans="1:2" x14ac:dyDescent="0.2">
      <c r="A76" t="s">
        <v>123</v>
      </c>
      <c r="B76" t="s">
        <v>241</v>
      </c>
    </row>
    <row r="77" spans="1:2" x14ac:dyDescent="0.2">
      <c r="A77" t="s">
        <v>124</v>
      </c>
      <c r="B77" t="s">
        <v>241</v>
      </c>
    </row>
    <row r="78" spans="1:2" x14ac:dyDescent="0.2">
      <c r="A78" t="s">
        <v>125</v>
      </c>
      <c r="B78" t="s">
        <v>241</v>
      </c>
    </row>
    <row r="79" spans="1:2" x14ac:dyDescent="0.2">
      <c r="A79" t="s">
        <v>126</v>
      </c>
      <c r="B79" t="s">
        <v>241</v>
      </c>
    </row>
    <row r="80" spans="1:2" x14ac:dyDescent="0.2">
      <c r="A80" t="s">
        <v>127</v>
      </c>
      <c r="B80" t="s">
        <v>241</v>
      </c>
    </row>
    <row r="81" spans="1:2" x14ac:dyDescent="0.2">
      <c r="A81" t="s">
        <v>128</v>
      </c>
      <c r="B81" t="s">
        <v>241</v>
      </c>
    </row>
    <row r="82" spans="1:2" x14ac:dyDescent="0.2">
      <c r="A82" t="s">
        <v>129</v>
      </c>
      <c r="B82" t="s">
        <v>241</v>
      </c>
    </row>
    <row r="83" spans="1:2" x14ac:dyDescent="0.2">
      <c r="A83" t="s">
        <v>130</v>
      </c>
      <c r="B83" t="s">
        <v>241</v>
      </c>
    </row>
    <row r="84" spans="1:2" x14ac:dyDescent="0.2">
      <c r="A84" t="s">
        <v>131</v>
      </c>
      <c r="B84" t="s">
        <v>242</v>
      </c>
    </row>
    <row r="85" spans="1:2" x14ac:dyDescent="0.2">
      <c r="A85" t="s">
        <v>132</v>
      </c>
      <c r="B85" t="s">
        <v>243</v>
      </c>
    </row>
    <row r="86" spans="1:2" x14ac:dyDescent="0.2">
      <c r="A86" t="s">
        <v>133</v>
      </c>
      <c r="B86" t="s">
        <v>244</v>
      </c>
    </row>
    <row r="87" spans="1:2" x14ac:dyDescent="0.2">
      <c r="A87" t="s">
        <v>134</v>
      </c>
      <c r="B87" t="s">
        <v>245</v>
      </c>
    </row>
    <row r="88" spans="1:2" x14ac:dyDescent="0.2">
      <c r="A88" t="s">
        <v>135</v>
      </c>
      <c r="B88" t="s">
        <v>246</v>
      </c>
    </row>
    <row r="89" spans="1:2" x14ac:dyDescent="0.2">
      <c r="A89" t="s">
        <v>136</v>
      </c>
      <c r="B89" t="s">
        <v>247</v>
      </c>
    </row>
    <row r="90" spans="1:2" x14ac:dyDescent="0.2">
      <c r="A90" t="s">
        <v>137</v>
      </c>
      <c r="B90" t="s">
        <v>248</v>
      </c>
    </row>
    <row r="91" spans="1:2" x14ac:dyDescent="0.2">
      <c r="A91" t="s">
        <v>138</v>
      </c>
      <c r="B91" t="s">
        <v>249</v>
      </c>
    </row>
    <row r="92" spans="1:2" x14ac:dyDescent="0.2">
      <c r="A92" t="s">
        <v>139</v>
      </c>
      <c r="B92" t="s">
        <v>250</v>
      </c>
    </row>
    <row r="93" spans="1:2" x14ac:dyDescent="0.2">
      <c r="A93" t="s">
        <v>140</v>
      </c>
      <c r="B93" t="s">
        <v>251</v>
      </c>
    </row>
    <row r="94" spans="1:2" x14ac:dyDescent="0.2">
      <c r="A94" t="s">
        <v>141</v>
      </c>
      <c r="B94" t="s">
        <v>252</v>
      </c>
    </row>
    <row r="95" spans="1:2" x14ac:dyDescent="0.2">
      <c r="A95" t="s">
        <v>142</v>
      </c>
      <c r="B95" t="s">
        <v>253</v>
      </c>
    </row>
    <row r="96" spans="1:2" x14ac:dyDescent="0.2">
      <c r="A96" t="s">
        <v>143</v>
      </c>
      <c r="B96" t="s">
        <v>254</v>
      </c>
    </row>
    <row r="97" spans="1:2" x14ac:dyDescent="0.2">
      <c r="A97" t="s">
        <v>144</v>
      </c>
      <c r="B97" t="s">
        <v>255</v>
      </c>
    </row>
    <row r="98" spans="1:2" x14ac:dyDescent="0.2">
      <c r="A98" t="s">
        <v>145</v>
      </c>
      <c r="B98" t="s">
        <v>256</v>
      </c>
    </row>
    <row r="99" spans="1:2" x14ac:dyDescent="0.2">
      <c r="A99" t="s">
        <v>146</v>
      </c>
      <c r="B99" t="s">
        <v>257</v>
      </c>
    </row>
    <row r="100" spans="1:2" x14ac:dyDescent="0.2">
      <c r="A100" t="s">
        <v>147</v>
      </c>
      <c r="B100" t="s">
        <v>258</v>
      </c>
    </row>
    <row r="101" spans="1:2" x14ac:dyDescent="0.2">
      <c r="A101" t="s">
        <v>148</v>
      </c>
      <c r="B101" t="s">
        <v>258</v>
      </c>
    </row>
    <row r="102" spans="1:2" x14ac:dyDescent="0.2">
      <c r="A102" t="s">
        <v>149</v>
      </c>
      <c r="B102" t="s">
        <v>258</v>
      </c>
    </row>
    <row r="103" spans="1:2" x14ac:dyDescent="0.2">
      <c r="A103" t="s">
        <v>150</v>
      </c>
      <c r="B103" t="s">
        <v>258</v>
      </c>
    </row>
    <row r="104" spans="1:2" x14ac:dyDescent="0.2">
      <c r="A104" t="s">
        <v>151</v>
      </c>
      <c r="B104" t="s">
        <v>258</v>
      </c>
    </row>
    <row r="105" spans="1:2" x14ac:dyDescent="0.2">
      <c r="A105" t="s">
        <v>152</v>
      </c>
      <c r="B105" t="s">
        <v>258</v>
      </c>
    </row>
    <row r="106" spans="1:2" x14ac:dyDescent="0.2">
      <c r="A106" t="s">
        <v>153</v>
      </c>
      <c r="B106" t="s">
        <v>258</v>
      </c>
    </row>
    <row r="107" spans="1:2" x14ac:dyDescent="0.2">
      <c r="A107" t="s">
        <v>154</v>
      </c>
      <c r="B107" t="s">
        <v>258</v>
      </c>
    </row>
    <row r="108" spans="1:2" x14ac:dyDescent="0.2">
      <c r="A108" t="s">
        <v>155</v>
      </c>
      <c r="B108" t="s">
        <v>259</v>
      </c>
    </row>
    <row r="109" spans="1:2" x14ac:dyDescent="0.2">
      <c r="A109" t="s">
        <v>156</v>
      </c>
      <c r="B109" t="s">
        <v>260</v>
      </c>
    </row>
    <row r="110" spans="1:2" x14ac:dyDescent="0.2">
      <c r="A110" t="s">
        <v>157</v>
      </c>
      <c r="B110" t="s">
        <v>261</v>
      </c>
    </row>
    <row r="111" spans="1:2" x14ac:dyDescent="0.2">
      <c r="A111" t="s">
        <v>158</v>
      </c>
      <c r="B111" t="s">
        <v>262</v>
      </c>
    </row>
    <row r="112" spans="1:2" x14ac:dyDescent="0.2">
      <c r="A112" t="s">
        <v>159</v>
      </c>
      <c r="B112" t="s">
        <v>263</v>
      </c>
    </row>
    <row r="113" spans="1:2" x14ac:dyDescent="0.2">
      <c r="A113" t="s">
        <v>160</v>
      </c>
      <c r="B113" t="s">
        <v>264</v>
      </c>
    </row>
    <row r="114" spans="1:2" x14ac:dyDescent="0.2">
      <c r="A114" t="s">
        <v>161</v>
      </c>
      <c r="B114" t="s">
        <v>265</v>
      </c>
    </row>
    <row r="115" spans="1:2" x14ac:dyDescent="0.2">
      <c r="A115" t="s">
        <v>162</v>
      </c>
      <c r="B115" t="s">
        <v>266</v>
      </c>
    </row>
    <row r="116" spans="1:2" x14ac:dyDescent="0.2">
      <c r="A116" t="s">
        <v>163</v>
      </c>
      <c r="B116" t="s">
        <v>267</v>
      </c>
    </row>
    <row r="117" spans="1:2" x14ac:dyDescent="0.2">
      <c r="A117" t="s">
        <v>164</v>
      </c>
      <c r="B117" t="s">
        <v>268</v>
      </c>
    </row>
    <row r="118" spans="1:2" x14ac:dyDescent="0.2">
      <c r="A118" t="s">
        <v>165</v>
      </c>
      <c r="B118" t="s">
        <v>268</v>
      </c>
    </row>
    <row r="119" spans="1:2" x14ac:dyDescent="0.2">
      <c r="A119" t="s">
        <v>166</v>
      </c>
      <c r="B119" t="s">
        <v>268</v>
      </c>
    </row>
    <row r="120" spans="1:2" x14ac:dyDescent="0.2">
      <c r="A120" t="s">
        <v>167</v>
      </c>
      <c r="B120" t="s">
        <v>268</v>
      </c>
    </row>
    <row r="121" spans="1:2" x14ac:dyDescent="0.2">
      <c r="A121" t="s">
        <v>168</v>
      </c>
      <c r="B121" t="s">
        <v>268</v>
      </c>
    </row>
    <row r="122" spans="1:2" x14ac:dyDescent="0.2">
      <c r="A122" t="s">
        <v>169</v>
      </c>
      <c r="B122" t="s">
        <v>268</v>
      </c>
    </row>
    <row r="123" spans="1:2" x14ac:dyDescent="0.2">
      <c r="A123" t="s">
        <v>170</v>
      </c>
      <c r="B123" t="s">
        <v>268</v>
      </c>
    </row>
    <row r="124" spans="1:2" x14ac:dyDescent="0.2">
      <c r="A124" t="s">
        <v>171</v>
      </c>
      <c r="B124" t="s">
        <v>269</v>
      </c>
    </row>
    <row r="125" spans="1:2" x14ac:dyDescent="0.2">
      <c r="A125" t="s">
        <v>172</v>
      </c>
      <c r="B125" t="s">
        <v>270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Settings</vt:lpstr>
      <vt:lpstr>Parameter (Spezies)</vt:lpstr>
      <vt:lpstr>#Parameter (Spezies) DB</vt:lpstr>
      <vt:lpstr>#Parameter (Spezies)</vt:lpstr>
      <vt:lpstr>Report (Spezies)</vt:lpstr>
      <vt:lpstr>Sortierung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2021-02-02T12:11:43Z</cp:lastPrinted>
  <dcterms:created xsi:type="dcterms:W3CDTF">2016-08-19T11:01:12Z</dcterms:created>
  <dcterms:modified xsi:type="dcterms:W3CDTF">2022-10-11T13:45:26Z</dcterms:modified>
</cp:coreProperties>
</file>